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bevételek 2. mell." sheetId="1" r:id="rId1"/>
    <sheet name="kiadások 3. mell." sheetId="2" r:id="rId2"/>
  </sheets>
  <definedNames>
    <definedName name="_xlnm.Print_Titles" localSheetId="0">'bevételek 2. mell.'!$3:$4</definedName>
    <definedName name="_xlnm.Print_Titles" localSheetId="1">'kiadások 3. mell.'!$2:$3</definedName>
  </definedNames>
  <calcPr fullCalcOnLoad="1"/>
</workbook>
</file>

<file path=xl/sharedStrings.xml><?xml version="1.0" encoding="utf-8"?>
<sst xmlns="http://schemas.openxmlformats.org/spreadsheetml/2006/main" count="858" uniqueCount="327">
  <si>
    <t>Cím</t>
  </si>
  <si>
    <t>Alcím</t>
  </si>
  <si>
    <t>száma:</t>
  </si>
  <si>
    <t>Előir.cs.</t>
  </si>
  <si>
    <t>Intézményi működési bevétel</t>
  </si>
  <si>
    <t>Cím megnevezése</t>
  </si>
  <si>
    <t>Pénzügyi befektetések bevételei</t>
  </si>
  <si>
    <t>Előző évi pénzmaradvány</t>
  </si>
  <si>
    <t>Működési célú pénzmaradvány</t>
  </si>
  <si>
    <t>Felhalmozási célú pénzmaradvány</t>
  </si>
  <si>
    <t>Hitel</t>
  </si>
  <si>
    <t>TB-től támogatásértékű bevétel</t>
  </si>
  <si>
    <t>Alcím, előirányzat- csoport,jogcím csoport, kiemelt előirányzat megnevezése</t>
  </si>
  <si>
    <t>Helyi adók</t>
  </si>
  <si>
    <t>Normatív állami hozzájárulások</t>
  </si>
  <si>
    <t>Normatív kötött felhasználású központi támogatás</t>
  </si>
  <si>
    <t>Élőző évi kp-i költségvetési kieg. és visszatérítés</t>
  </si>
  <si>
    <t>Felhalmozási célú támogatásértékű bevétel</t>
  </si>
  <si>
    <t>Működési célú támogatásértékű bevétel</t>
  </si>
  <si>
    <t>Átvett pénzeszközök</t>
  </si>
  <si>
    <t>Felhalmozási célú pénzeszközátvétel</t>
  </si>
  <si>
    <t>Működési célú pénzeszközátvétel</t>
  </si>
  <si>
    <t>Működési cálú hitel</t>
  </si>
  <si>
    <t>Felhalmozási célú hitel</t>
  </si>
  <si>
    <t>Átengedett központi adók</t>
  </si>
  <si>
    <t>Kiem.ei.</t>
  </si>
  <si>
    <t>Támogatásértékű bevételek, értékpapírok</t>
  </si>
  <si>
    <t>Rövid lejáratú értékpapírok értékesítése</t>
  </si>
  <si>
    <t>összesen</t>
  </si>
  <si>
    <t>Kiem. ei.sz.</t>
  </si>
  <si>
    <t>Működési kiadások</t>
  </si>
  <si>
    <t>Személyi juttatások</t>
  </si>
  <si>
    <t>Munkaadókat terhelő járulékok</t>
  </si>
  <si>
    <t>Dologi kiadások</t>
  </si>
  <si>
    <t>Véglegesen átadott pénzeszközök</t>
  </si>
  <si>
    <t>Működési célú pénzeszköz átadás államháztartáson kívülre</t>
  </si>
  <si>
    <t xml:space="preserve">Kölcsönök nyújtása,törlesztése,értékpapírbeváltás és vásárlás </t>
  </si>
  <si>
    <t>Működési célú támogatási kölcsön</t>
  </si>
  <si>
    <t>Felhalmozási célú támogatási kölcsön</t>
  </si>
  <si>
    <t>Rövid lejáratú értékpapír vásárlás</t>
  </si>
  <si>
    <t>Hitelek</t>
  </si>
  <si>
    <t>Működési célú törlesztés</t>
  </si>
  <si>
    <t>Felhalmozási célú törlesztés</t>
  </si>
  <si>
    <t>Pénzforgalom nélküli kiadások</t>
  </si>
  <si>
    <t>Céltartalék</t>
  </si>
  <si>
    <t>Államháztartási tartalék</t>
  </si>
  <si>
    <t>Községi Önkormányzat Polgármesteri Hivatala</t>
  </si>
  <si>
    <t>Főfoglalkozású köztisztviselő</t>
  </si>
  <si>
    <t>Főfoglalkozású közalkalmazott</t>
  </si>
  <si>
    <r>
      <t>Foglalkoztatottak átlaglészáma (fő) :</t>
    </r>
    <r>
      <rPr>
        <sz val="8"/>
        <rFont val="Times New Roman"/>
        <family val="1"/>
      </rPr>
      <t xml:space="preserve"> képviselők nélkül</t>
    </r>
  </si>
  <si>
    <t>Település üzemeltetési feladatok</t>
  </si>
  <si>
    <t>2/a</t>
  </si>
  <si>
    <t>2/b</t>
  </si>
  <si>
    <t>Közutak üzemeltetése</t>
  </si>
  <si>
    <t>2/c</t>
  </si>
  <si>
    <t>Munka Törvénykönyve szerinti foglalkoztatott</t>
  </si>
  <si>
    <t>2/d</t>
  </si>
  <si>
    <t>2/e</t>
  </si>
  <si>
    <t>2/f</t>
  </si>
  <si>
    <t>Város- és községgazdálkodás</t>
  </si>
  <si>
    <t xml:space="preserve">Foglalkoztatottak átlaglészáma (fő) </t>
  </si>
  <si>
    <t>2/g</t>
  </si>
  <si>
    <t>Közvilágítás</t>
  </si>
  <si>
    <t>2/h</t>
  </si>
  <si>
    <t>Temetkezés és ehhez kapcsolódó szolgáltatás</t>
  </si>
  <si>
    <t>2/i</t>
  </si>
  <si>
    <t>Működési kiadás</t>
  </si>
  <si>
    <t>Dologi kiadás</t>
  </si>
  <si>
    <t>Egészségügyi és szociális ellátás</t>
  </si>
  <si>
    <t>3/a</t>
  </si>
  <si>
    <t>Védőnői szolgálat</t>
  </si>
  <si>
    <t>Foglalkoztatottak átlaglétszáma</t>
  </si>
  <si>
    <t>3/b</t>
  </si>
  <si>
    <t>3/c</t>
  </si>
  <si>
    <t>3/d</t>
  </si>
  <si>
    <t>Társadalom- és szociálpolitikai juttatások</t>
  </si>
  <si>
    <t>3/e</t>
  </si>
  <si>
    <t>Támogatásértékű kiadások</t>
  </si>
  <si>
    <t>Szociális étkeztetés</t>
  </si>
  <si>
    <t>Önkormányzati Konyha</t>
  </si>
  <si>
    <t>Óvodai intézményi étkeztetés</t>
  </si>
  <si>
    <t>Iskolai intézményi étkeztetés</t>
  </si>
  <si>
    <t>Munkahelyi vendéglátás</t>
  </si>
  <si>
    <t>Házi orvosok praxistámogatás megállapodás szerint</t>
  </si>
  <si>
    <t>Felhalmozási kiadások</t>
  </si>
  <si>
    <t>Felújítások</t>
  </si>
  <si>
    <t>Beruházások</t>
  </si>
  <si>
    <t>szennyvízcsatornázás</t>
  </si>
  <si>
    <t>Felhalmozási célú pénzeszköz átadása államháztartáson kívül</t>
  </si>
  <si>
    <t>Felújítás</t>
  </si>
  <si>
    <t>Művelődési Ház rekonstrukciója</t>
  </si>
  <si>
    <t>Pénzügyi befektetések kiadásai</t>
  </si>
  <si>
    <t>Támogatásértékű működési kiadás</t>
  </si>
  <si>
    <t>Támogatásértékű felhalmozási kiadás</t>
  </si>
  <si>
    <t>Felhalmozási célú pénzeszköz átadás államháztartáson kívülre</t>
  </si>
  <si>
    <t>KIADÁSOK ÖSSZESEN</t>
  </si>
  <si>
    <t>Alkalmazotti létszám:</t>
  </si>
  <si>
    <t>Illetékek</t>
  </si>
  <si>
    <t>Támogatások</t>
  </si>
  <si>
    <t>Önkormányzatok költségvetési támogatása</t>
  </si>
  <si>
    <t>Felhalmozási és tőkejellegű bevételek</t>
  </si>
  <si>
    <t>Támogatásértékű bevételek</t>
  </si>
  <si>
    <t>Támogatásértékű működési bevétel</t>
  </si>
  <si>
    <t>Jogcím</t>
  </si>
  <si>
    <t>Működési bevételek</t>
  </si>
  <si>
    <t>Önkormányzatok sajátos működési bevételei</t>
  </si>
  <si>
    <t>Központosított állami támogatás</t>
  </si>
  <si>
    <t>Fejlesztési célú támogatás</t>
  </si>
  <si>
    <t>Tárgyi eszközök immateriális javak értékesítése</t>
  </si>
  <si>
    <t>Önkorm.sajátos felhalmozási és tőkebevéte</t>
  </si>
  <si>
    <t>Támogatásértékű működési bevételek</t>
  </si>
  <si>
    <t>Polgármesteri Hivatal</t>
  </si>
  <si>
    <t>Hatósági jogkörhöz kapcsolódó bevételek</t>
  </si>
  <si>
    <t>Intézményi működéshez kapcsolódó egyéb bevétel</t>
  </si>
  <si>
    <t>ÁFA bevétel, visszatérülés</t>
  </si>
  <si>
    <t>1/s</t>
  </si>
  <si>
    <t>Önkormányzatok elszámolása</t>
  </si>
  <si>
    <t>Önkormányzatok sajátos működési bevétele</t>
  </si>
  <si>
    <t>iparűzési adó</t>
  </si>
  <si>
    <t>ebből :kommunális adó</t>
  </si>
  <si>
    <t xml:space="preserve">                     SZJAhelyben maradó</t>
  </si>
  <si>
    <t xml:space="preserve">                    Jövedelemkülönbség mérséklés</t>
  </si>
  <si>
    <t xml:space="preserve">                    Gépjárműadó</t>
  </si>
  <si>
    <t>Normatív állami hozzájárulás</t>
  </si>
  <si>
    <t>Normatív  kötött felhasználású támogatás</t>
  </si>
  <si>
    <t>Tárgyi eszköz és immateriális javak értékesítése</t>
  </si>
  <si>
    <t>Önkormányzatok sajátos felhalmozási és tőkebevétele</t>
  </si>
  <si>
    <t>telekértékesítés</t>
  </si>
  <si>
    <t>Működési célú hitel</t>
  </si>
  <si>
    <t>Város- és községgazdálkodási szolgáltatás</t>
  </si>
  <si>
    <t>Intézményi működéshez kapcsolódó egyéb bevétel ( tandíj;térítési d.)</t>
  </si>
  <si>
    <t xml:space="preserve">Intézményi működéshez kapcsolódó egyéb bevétel </t>
  </si>
  <si>
    <t>ÁFA bevétel</t>
  </si>
  <si>
    <t>Intézményi működés bevétel</t>
  </si>
  <si>
    <t>Bevételek összesen</t>
  </si>
  <si>
    <t>Támogatásértékű bevétel</t>
  </si>
  <si>
    <t>Átvett pénzeszköz</t>
  </si>
  <si>
    <t>Felhalmozási célú pénzeszközátvétel ( lakásvásárlás kölcsön törl.)</t>
  </si>
  <si>
    <t>Működési bevétel</t>
  </si>
  <si>
    <t xml:space="preserve">Polgármesteri Hivatal </t>
  </si>
  <si>
    <t>Főfoglalkozású közalkalmazott( ebből 8 fő óvodapedagógus,4 fő dajka)</t>
  </si>
  <si>
    <t>Főfoglalkozású teljesmunkaidős pedagógus</t>
  </si>
  <si>
    <t>Főfoglalkozású közalkalmazott pedagógus</t>
  </si>
  <si>
    <t>telekadó</t>
  </si>
  <si>
    <t>Bírságok, pótlékok és egyéb sajátos bevételek( szoc. bérlakás bérleti díj)</t>
  </si>
  <si>
    <t xml:space="preserve">                                                                                                                                 </t>
  </si>
  <si>
    <t xml:space="preserve"> </t>
  </si>
  <si>
    <t>Működési célra átvett pénzeszköz</t>
  </si>
  <si>
    <t>Eszközbeszerzés érdekeltségnövelő támogatás</t>
  </si>
  <si>
    <t>Üllés és Forráskút Községek Közoktatási Intézménye</t>
  </si>
  <si>
    <t>Óvodai nevelés  Üllés</t>
  </si>
  <si>
    <t>Bölcsődei ellátás  Üllés</t>
  </si>
  <si>
    <t>Óvodai nevelés Forráskút</t>
  </si>
  <si>
    <t>Napközi- otthoni és tanulószobai foglalkozás  Forráskút</t>
  </si>
  <si>
    <t>Sajátos nevelési igényű tanulók oktatása Forráskút</t>
  </si>
  <si>
    <t>Közoktatási intézményekben végzett kiegészítő tevékenység Forráskút</t>
  </si>
  <si>
    <t>Óvodai intézményi étkeztetés Forráskút</t>
  </si>
  <si>
    <t>Iskolai intézményi étkeztetés Forráskút</t>
  </si>
  <si>
    <t>Beruházás</t>
  </si>
  <si>
    <t>Bölcsődei ellátás Üllés</t>
  </si>
  <si>
    <t>Óvodai intézményi étkeztetés  Forráskút</t>
  </si>
  <si>
    <t>Iskolai intézményi étkeztetés  Forráskút</t>
  </si>
  <si>
    <t xml:space="preserve">ÁFA bevétel és </t>
  </si>
  <si>
    <t>Inézményi működéshez kapcsolódó egyéb bevétel(tandíj)</t>
  </si>
  <si>
    <t>Déryné Kulturális Központ</t>
  </si>
  <si>
    <t>Eredeti ei.</t>
  </si>
  <si>
    <t>eredeti ei.</t>
  </si>
  <si>
    <t>Foglalkoztatottak átlaglétszáma önkormányzati konyha összesen</t>
  </si>
  <si>
    <t>Foglalkoztatottak átlaglétszáma  pedagógus,titkár</t>
  </si>
  <si>
    <t xml:space="preserve">Munka Törvénykönyve szerinti foglalkoztatás </t>
  </si>
  <si>
    <t>ÁFA bevétel és visszatérülés</t>
  </si>
  <si>
    <t>Forráskúti intézmény közalkalmazotti létszáma ( fő)</t>
  </si>
  <si>
    <r>
      <t>ezen belül</t>
    </r>
    <r>
      <rPr>
        <sz val="8"/>
        <rFont val="Times New Roman"/>
        <family val="1"/>
      </rPr>
      <t xml:space="preserve">: Civil szervezetek pályázati alapja, </t>
    </r>
  </si>
  <si>
    <t>Dologi kiadások (Mórahalmi Labor támogatás 850 eFt)</t>
  </si>
  <si>
    <t xml:space="preserve">Működéi pályázatok önerő fedezete, </t>
  </si>
  <si>
    <t>Támogatásértékű kiadás</t>
  </si>
  <si>
    <t>Működési célú támogatásért. Kiadások( ÖNO működésére)</t>
  </si>
  <si>
    <t>Főfoglalkozású polgármester</t>
  </si>
  <si>
    <t>Üdülői szálláshely-szolgáltatás /Erdei iskola/</t>
  </si>
  <si>
    <t>Építményüzemeltetés   (Technikai csoport)</t>
  </si>
  <si>
    <t>Lakóingatlan bérbeadás</t>
  </si>
  <si>
    <t>Zöldterületkezelés</t>
  </si>
  <si>
    <t>Sportlétesítmények üzemeltetése</t>
  </si>
  <si>
    <t>Család- és nővédelmi eü-i gondozás</t>
  </si>
  <si>
    <t>Ifjúság-egészségügyi gondozás</t>
  </si>
  <si>
    <t>Tanyagondnoki szolgálat</t>
  </si>
  <si>
    <t>Foglalkoztatottak átlaglétszáma Munkatörvény könyve szerint ( fő)</t>
  </si>
  <si>
    <t>Foglalkoztatottak átlaglétszáma (fő)</t>
  </si>
  <si>
    <t>3/f</t>
  </si>
  <si>
    <t>Rendszeres szociális segély</t>
  </si>
  <si>
    <t>3/g</t>
  </si>
  <si>
    <t>Időskorúak járadéka</t>
  </si>
  <si>
    <t>tervezett átlagos ellátotti létszám  11 fő</t>
  </si>
  <si>
    <t>3/h</t>
  </si>
  <si>
    <t>Lakásfenntartási támogatás normatív</t>
  </si>
  <si>
    <t>3/i</t>
  </si>
  <si>
    <t>Ápolási díj Alanyi</t>
  </si>
  <si>
    <t>tervezett átlagos ellátotti létszám  1 fő</t>
  </si>
  <si>
    <t>Ápolási díj méltányossági</t>
  </si>
  <si>
    <t>Közgyógyellátás</t>
  </si>
  <si>
    <t>3/j</t>
  </si>
  <si>
    <t>Köztemetés</t>
  </si>
  <si>
    <t>3/k</t>
  </si>
  <si>
    <t>3/l</t>
  </si>
  <si>
    <t>3/m</t>
  </si>
  <si>
    <t>Átmeneti segély</t>
  </si>
  <si>
    <t>3/n</t>
  </si>
  <si>
    <t>Temetési segély</t>
  </si>
  <si>
    <t>3/o</t>
  </si>
  <si>
    <t>Rendkívüli gyermekvédelmi támogatás</t>
  </si>
  <si>
    <t>3/p</t>
  </si>
  <si>
    <t>Közművelődési intézmények, közösségi színterek működtetése</t>
  </si>
  <si>
    <t>Közművelődési tevékenységek és támogatása (alkotóház;családi ünnepek)</t>
  </si>
  <si>
    <t>Fénymásolás, egyéb irodai szolgáltatás ( Info központ)</t>
  </si>
  <si>
    <t>Könyvtári szolgáltatás</t>
  </si>
  <si>
    <t>Könyvtári állomány gyarapítása, nyilvántartása</t>
  </si>
  <si>
    <t xml:space="preserve"> munkatörvénykönyves( 8 órás)</t>
  </si>
  <si>
    <t>Általonos iskola nappali renszerű oktatás 1-4. évfolyam Üllés</t>
  </si>
  <si>
    <t>Egyéb önkormányzati támogatás ( Bursa )( tanulók bérlete)</t>
  </si>
  <si>
    <t>Általonos iskola nappali renszerű oktatás 5-8. évfolyam Üllés</t>
  </si>
  <si>
    <t>Főfoglalkozású teljesmunkaidős iskolatitkár</t>
  </si>
  <si>
    <t>Alapfokú művészeti oktatás zeneműv.ág</t>
  </si>
  <si>
    <t>Foglalkoztatottak átlaglétszáma  pedagógus</t>
  </si>
  <si>
    <t>Alapfokú művészeti oktatásképző-, ipar- táncművészeti.ág</t>
  </si>
  <si>
    <t>Általonos iskola napközi otthoni nevelése1-4 évf. Üllés</t>
  </si>
  <si>
    <t>Általonos iskola nappali renszerű oktatás 1-4 évf.Forráskút</t>
  </si>
  <si>
    <t>Általonos iskola nappali renszerű oktatás 5-8 évf.Forráskút</t>
  </si>
  <si>
    <t>Alapfokú művészeti oktatás  zeneművész.ág Forráskút</t>
  </si>
  <si>
    <t>Alapfokú művészeti oktatás  képző-, ipar-, táncműv.Forráskút</t>
  </si>
  <si>
    <t>Főfoglalkozású közalkalmazott  Üllés</t>
  </si>
  <si>
    <t>Munka Törvénykönyve szerinti foglalkoztatás részmunkaidős ( 6 órás)</t>
  </si>
  <si>
    <t>Főfoglalkozású köztisztviselő és polgármester</t>
  </si>
  <si>
    <t xml:space="preserve"> egyéb önkormányzati vagyon bérbeadásból</t>
  </si>
  <si>
    <t xml:space="preserve"> Nem lakóingatlan bérbeadás</t>
  </si>
  <si>
    <t>2/j</t>
  </si>
  <si>
    <t>Fénymásolás egyéb irodai szolg. ( Info Központ)</t>
  </si>
  <si>
    <t>Alapfokú művészeti oktatás  képző-, ipar-, táncműv.Üllés</t>
  </si>
  <si>
    <t>Alapfokú művészeti oktatás zeneműv. ágÜllés</t>
  </si>
  <si>
    <t>Alapfokú művészeti oktatászeneműv. Forráskút</t>
  </si>
  <si>
    <t>Alapfokú művészeti oktatás képző-,ipar-, táncműv.Forráskút</t>
  </si>
  <si>
    <t>Egyéb sajátos bevéte</t>
  </si>
  <si>
    <t>Részmunkaidős közalkalmazott ( 4 órás dajka )</t>
  </si>
  <si>
    <t>Főfoglalkozású közalkalmazott ( 6 óvónő 3 dajka)</t>
  </si>
  <si>
    <t>Részmunkaidős közalkalmazott 70%</t>
  </si>
  <si>
    <t>Főfoglalkozású közalkalmazott (prémiumévek program)</t>
  </si>
  <si>
    <t>Részmunkaidős közalkalmazott ( 4 órás  )</t>
  </si>
  <si>
    <t>Részfoglalkozású közalkalmazott ( Üllés 7 fő)átlag állományi létszám</t>
  </si>
  <si>
    <t>Részfoglalkozású közalkalmazott( Forráskút  4 fő)átlag állományi létszám</t>
  </si>
  <si>
    <t>Foglalkoztatottak átlaglétszáma ( fő) képviselők nélkül  Üllés</t>
  </si>
  <si>
    <t>Foglalkoztatottak átlaglétszáma ( fő)Forráskút</t>
  </si>
  <si>
    <t>Foglalkoztatottak átlaglétszáma ( fő)összesen ( közcélú nélkül)</t>
  </si>
  <si>
    <t>2011. év</t>
  </si>
  <si>
    <t>Inézményi működéshez kapcsolódó egyéb bevétel(bérleti d.)</t>
  </si>
  <si>
    <r>
      <t>Ezen belül</t>
    </r>
    <r>
      <rPr>
        <sz val="8"/>
        <rFont val="Times New Roman"/>
        <family val="1"/>
      </rPr>
      <t xml:space="preserve">: Falunapi rendezvény 1500 eFt, </t>
    </r>
  </si>
  <si>
    <t>Egészségvédelmi hét</t>
  </si>
  <si>
    <t>eszközbeszerzés( iskola kazáncsere, sütőkemence konyhának)</t>
  </si>
  <si>
    <t>Felújítások( bérlakás és szolg. Lakás nyilászárócsere)</t>
  </si>
  <si>
    <t>eszközbeszerzés(gáztűzhelycsere bérlakás)</t>
  </si>
  <si>
    <t>Személyi juttatások( önkéntes tűzoltók megbízásidíja)</t>
  </si>
  <si>
    <t>Munkaadókat terhelő járulékok(önkéntes tűzoltók)</t>
  </si>
  <si>
    <t>önkéntes tűzoltó egyesület működési költsége</t>
  </si>
  <si>
    <t>Köztemető fenntartása</t>
  </si>
  <si>
    <t>Prémiuméves foglalkoztatás</t>
  </si>
  <si>
    <t>Munkatörvénykönyve szerint foglalkoztatottak</t>
  </si>
  <si>
    <t>tervezett átlagos ellátotti létszám  36 fő RÁT 12 fő rendsz. szoc. segély</t>
  </si>
  <si>
    <t>tervezett átlagos ellátotti létszám  170 fő</t>
  </si>
  <si>
    <t>tervezett átlagos ellátotti létszám  25 fő</t>
  </si>
  <si>
    <t>tervezett átlagos ellátotti létszám  32 fő</t>
  </si>
  <si>
    <t>Dologi kiadás( Adventi rendezvényre 500 ezer Ft)</t>
  </si>
  <si>
    <t>Felújítások(nyilászáró csere)</t>
  </si>
  <si>
    <t>Beruházások( urnafal építés)</t>
  </si>
  <si>
    <t>Munka Törvénykönyve szerinti foglalkoztatás  közhasznú, közfoglalkoztatott)</t>
  </si>
  <si>
    <t>További jogviszonyt létesítő közalkalmazott 3 fő heti 4 -8 óra</t>
  </si>
  <si>
    <t xml:space="preserve">Forráskúti önkormányzattól intézmény fenntartásra  60409 eFt    Kistérségtől erre a feladatra  6964ezer Ft           </t>
  </si>
  <si>
    <t>Támogatásértékű működési bevételek Üllés int.társ.Kistérségtől 3210 eFt okmányiroda 1500 eFt</t>
  </si>
  <si>
    <t>2011.év</t>
  </si>
  <si>
    <t>Módosított ei</t>
  </si>
  <si>
    <t>Teljesítés</t>
  </si>
  <si>
    <t>%-ban</t>
  </si>
  <si>
    <t>fejezeti kezelésű ei-tól hazai programra</t>
  </si>
  <si>
    <t>fejezeti kezelésű ei-tól EU-s programra</t>
  </si>
  <si>
    <t>ÖNHILI támogatás</t>
  </si>
  <si>
    <t xml:space="preserve">Vis maior támogatás </t>
  </si>
  <si>
    <t>Egyéb központi támogatás</t>
  </si>
  <si>
    <t xml:space="preserve">Támogatásértékű működési bevételek </t>
  </si>
  <si>
    <t>Egyéb közfoglalkoztatás</t>
  </si>
  <si>
    <t>Rövididőtartamú közfoglakoztatás</t>
  </si>
  <si>
    <t>3/q</t>
  </si>
  <si>
    <t>Bérpotló juttatásra jog. Hosszabb időtartam</t>
  </si>
  <si>
    <t>fordított adó vásárolt term. Szolg. Áfája</t>
  </si>
  <si>
    <t>módosított ei.</t>
  </si>
  <si>
    <t>támogatásért. Felhalmozási kiadás</t>
  </si>
  <si>
    <t>Beruházások( eszközbeszerzés)</t>
  </si>
  <si>
    <t>Iskolai oktatás SNI 1-4. évfolyam5-8 évfolyam</t>
  </si>
  <si>
    <t>3/r</t>
  </si>
  <si>
    <t>Mozgáskorlátozottak közl. Tám.</t>
  </si>
  <si>
    <t>Összesen</t>
  </si>
  <si>
    <t>Bérpótló juttatásra jog. Hosszabb időtart.</t>
  </si>
  <si>
    <t>Közfoglalkoztatás rövid időtartamú</t>
  </si>
  <si>
    <t xml:space="preserve">                                                               </t>
  </si>
  <si>
    <t>Belvízvédekezésre melyből eszközbesz.1039 eFt</t>
  </si>
  <si>
    <t>3/s</t>
  </si>
  <si>
    <t>Rendszeres gyermekvédelmi ellátás pénzbeli</t>
  </si>
  <si>
    <t>Működési célú pénzeszköz átadásnonprofit szervnek</t>
  </si>
  <si>
    <t>beruházás ( TIOP pályázat)</t>
  </si>
  <si>
    <t>Óvodai nevelés Csólyospálos</t>
  </si>
  <si>
    <t xml:space="preserve">Részmunkaidős közalkalmazott </t>
  </si>
  <si>
    <t>Általonos iskola nappali renszerű oktatás 1-4 évf.Csólyospálos</t>
  </si>
  <si>
    <t>Általonos iskola nappali renszerű oktatás 5-8 évf.Csólyospálos</t>
  </si>
  <si>
    <t>ivókút</t>
  </si>
  <si>
    <t xml:space="preserve">Főfoglalkozású közalkalmazott </t>
  </si>
  <si>
    <t>Napközi- otthoni és tanulószobai foglalkozás  Cspálos</t>
  </si>
  <si>
    <t>Közoktatási intézményekben végzett kiegészítő tevékenység Cspálos</t>
  </si>
  <si>
    <t>Óvodai intézményi étkeztetés Csólyospálos</t>
  </si>
  <si>
    <t>Iskolai intézményi étkeztetés Csólyospálos</t>
  </si>
  <si>
    <t>Iskolai intézményi étkeztetés  Csólyospálos</t>
  </si>
  <si>
    <t xml:space="preserve"> munkatörvénykönyves ( 8 órás)</t>
  </si>
  <si>
    <t xml:space="preserve">Támogatásértékű felhalmozási bevételek </t>
  </si>
  <si>
    <t>Foglalkoztatottak átlaglétszáma ( fő) Csólyospálos</t>
  </si>
  <si>
    <t>idegenforgalmi adó</t>
  </si>
  <si>
    <t>Központosított állami támogatás működési célú</t>
  </si>
  <si>
    <t>Központosított állami támogatás felhalmozási célú</t>
  </si>
  <si>
    <t>fűkaszák</t>
  </si>
  <si>
    <t>Építményüzemletetés ( Technikai csoport)</t>
  </si>
  <si>
    <t>Beruházások ( klíma Napos piac)</t>
  </si>
  <si>
    <t>Rendszeres gyermekvédelmi támogatás</t>
  </si>
  <si>
    <t>Személyi jellegű kiadás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</si>
</sst>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7">
    <font>
      <sz val="10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5" fillId="0" borderId="2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0" xfId="0" applyFill="1" applyAlignment="1">
      <alignment/>
    </xf>
    <xf numFmtId="0" fontId="0" fillId="0" borderId="32" xfId="0" applyBorder="1" applyAlignment="1">
      <alignment/>
    </xf>
    <xf numFmtId="0" fontId="5" fillId="0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1" fillId="0" borderId="11" xfId="0" applyFont="1" applyBorder="1" applyAlignment="1">
      <alignment wrapText="1"/>
    </xf>
    <xf numFmtId="0" fontId="11" fillId="0" borderId="14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9" xfId="0" applyFont="1" applyBorder="1" applyAlignment="1">
      <alignment/>
    </xf>
    <xf numFmtId="0" fontId="1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33" borderId="44" xfId="0" applyFill="1" applyBorder="1" applyAlignment="1">
      <alignment/>
    </xf>
    <xf numFmtId="0" fontId="0" fillId="0" borderId="45" xfId="0" applyBorder="1" applyAlignment="1">
      <alignment/>
    </xf>
    <xf numFmtId="0" fontId="0" fillId="33" borderId="45" xfId="0" applyFill="1" applyBorder="1" applyAlignment="1">
      <alignment/>
    </xf>
    <xf numFmtId="0" fontId="0" fillId="0" borderId="45" xfId="0" applyFont="1" applyBorder="1" applyAlignment="1">
      <alignment/>
    </xf>
    <xf numFmtId="0" fontId="0" fillId="33" borderId="45" xfId="0" applyFont="1" applyFill="1" applyBorder="1" applyAlignment="1">
      <alignment/>
    </xf>
    <xf numFmtId="0" fontId="4" fillId="0" borderId="45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45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7" fillId="0" borderId="45" xfId="0" applyFont="1" applyBorder="1" applyAlignment="1">
      <alignment/>
    </xf>
    <xf numFmtId="0" fontId="5" fillId="33" borderId="36" xfId="0" applyFont="1" applyFill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6" fillId="0" borderId="38" xfId="0" applyFont="1" applyBorder="1" applyAlignment="1">
      <alignment horizontal="left" vertical="center"/>
    </xf>
    <xf numFmtId="1" fontId="0" fillId="0" borderId="46" xfId="0" applyNumberFormat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25" xfId="0" applyFill="1" applyBorder="1" applyAlignment="1">
      <alignment/>
    </xf>
    <xf numFmtId="0" fontId="0" fillId="0" borderId="25" xfId="0" applyBorder="1" applyAlignment="1">
      <alignment wrapText="1"/>
    </xf>
    <xf numFmtId="0" fontId="0" fillId="33" borderId="2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1" fontId="0" fillId="0" borderId="25" xfId="0" applyNumberFormat="1" applyFill="1" applyBorder="1" applyAlignment="1">
      <alignment wrapText="1"/>
    </xf>
    <xf numFmtId="1" fontId="0" fillId="33" borderId="25" xfId="0" applyNumberFormat="1" applyFill="1" applyBorder="1" applyAlignment="1">
      <alignment wrapText="1"/>
    </xf>
    <xf numFmtId="0" fontId="0" fillId="0" borderId="25" xfId="0" applyFill="1" applyBorder="1" applyAlignment="1">
      <alignment/>
    </xf>
    <xf numFmtId="1" fontId="0" fillId="0" borderId="25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49" xfId="0" applyBorder="1" applyAlignment="1">
      <alignment/>
    </xf>
    <xf numFmtId="0" fontId="3" fillId="0" borderId="33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4" xfId="0" applyFont="1" applyFill="1" applyBorder="1" applyAlignment="1">
      <alignment horizontal="left" vertical="center"/>
    </xf>
    <xf numFmtId="0" fontId="5" fillId="35" borderId="5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5" borderId="33" xfId="0" applyFill="1" applyBorder="1" applyAlignment="1">
      <alignment/>
    </xf>
    <xf numFmtId="0" fontId="5" fillId="0" borderId="0" xfId="0" applyFon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49" xfId="0" applyNumberFormat="1" applyBorder="1" applyAlignment="1">
      <alignment/>
    </xf>
    <xf numFmtId="164" fontId="0" fillId="0" borderId="51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7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33" borderId="31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35" borderId="13" xfId="0" applyFont="1" applyFill="1" applyBorder="1" applyAlignment="1">
      <alignment horizontal="left" vertical="center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54" xfId="0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35" borderId="57" xfId="0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left" vertical="center"/>
    </xf>
    <xf numFmtId="1" fontId="0" fillId="35" borderId="25" xfId="0" applyNumberFormat="1" applyFill="1" applyBorder="1" applyAlignment="1">
      <alignment wrapText="1"/>
    </xf>
    <xf numFmtId="0" fontId="4" fillId="35" borderId="5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0" fillId="35" borderId="6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12" xfId="0" applyFont="1" applyBorder="1" applyAlignment="1">
      <alignment/>
    </xf>
    <xf numFmtId="0" fontId="1" fillId="35" borderId="26" xfId="0" applyFont="1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7" fillId="35" borderId="6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8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" fillId="33" borderId="18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65" xfId="0" applyFont="1" applyFill="1" applyBorder="1" applyAlignment="1">
      <alignment horizontal="left" vertical="center"/>
    </xf>
    <xf numFmtId="0" fontId="7" fillId="33" borderId="6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7" fillId="35" borderId="39" xfId="0" applyFont="1" applyFill="1" applyBorder="1" applyAlignment="1">
      <alignment horizontal="left" vertical="center"/>
    </xf>
    <xf numFmtId="0" fontId="1" fillId="0" borderId="6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5" fillId="33" borderId="39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4" fillId="33" borderId="70" xfId="0" applyFont="1" applyFill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13" xfId="0" applyFont="1" applyBorder="1" applyAlignment="1">
      <alignment/>
    </xf>
    <xf numFmtId="0" fontId="0" fillId="0" borderId="39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4" xfId="0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71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38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39" xfId="0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33" borderId="67" xfId="0" applyFont="1" applyFill="1" applyBorder="1" applyAlignment="1">
      <alignment wrapText="1"/>
    </xf>
    <xf numFmtId="0" fontId="7" fillId="33" borderId="75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2"/>
  <sheetViews>
    <sheetView workbookViewId="0" topLeftCell="A4">
      <selection activeCell="L237" sqref="L237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3.7109375" style="0" customWidth="1"/>
    <col min="4" max="4" width="3.57421875" style="0" customWidth="1"/>
    <col min="5" max="5" width="4.28125" style="0" customWidth="1"/>
    <col min="6" max="6" width="10.7109375" style="0" customWidth="1"/>
    <col min="7" max="7" width="39.8515625" style="0" customWidth="1"/>
    <col min="11" max="11" width="6.7109375" style="0" customWidth="1"/>
  </cols>
  <sheetData>
    <row r="2" ht="13.5" thickBot="1">
      <c r="G2" s="22"/>
    </row>
    <row r="3" spans="1:11" ht="13.5" customHeight="1" thickBot="1">
      <c r="A3" s="23" t="s">
        <v>0</v>
      </c>
      <c r="B3" s="24" t="s">
        <v>1</v>
      </c>
      <c r="C3" s="25" t="s">
        <v>3</v>
      </c>
      <c r="D3" s="25" t="s">
        <v>103</v>
      </c>
      <c r="E3" s="26" t="s">
        <v>25</v>
      </c>
      <c r="F3" s="210" t="s">
        <v>5</v>
      </c>
      <c r="G3" s="212" t="s">
        <v>12</v>
      </c>
      <c r="H3" s="121" t="s">
        <v>165</v>
      </c>
      <c r="I3" s="138" t="s">
        <v>276</v>
      </c>
      <c r="J3" s="138" t="s">
        <v>277</v>
      </c>
      <c r="K3" s="138" t="s">
        <v>277</v>
      </c>
    </row>
    <row r="4" spans="1:11" ht="13.5" thickBot="1">
      <c r="A4" s="200" t="s">
        <v>2</v>
      </c>
      <c r="B4" s="201"/>
      <c r="C4" s="201"/>
      <c r="D4" s="201"/>
      <c r="E4" s="202"/>
      <c r="F4" s="211"/>
      <c r="G4" s="213"/>
      <c r="H4" s="122" t="s">
        <v>275</v>
      </c>
      <c r="I4" s="138" t="s">
        <v>275</v>
      </c>
      <c r="J4" s="171" t="s">
        <v>251</v>
      </c>
      <c r="K4" s="138" t="s">
        <v>278</v>
      </c>
    </row>
    <row r="5" spans="1:20" s="29" customFormat="1" ht="13.5" thickBot="1">
      <c r="A5" s="63">
        <v>1</v>
      </c>
      <c r="B5" s="64"/>
      <c r="C5" s="64"/>
      <c r="D5" s="64"/>
      <c r="E5" s="64"/>
      <c r="F5" s="205" t="s">
        <v>46</v>
      </c>
      <c r="G5" s="206"/>
      <c r="H5" s="123"/>
      <c r="I5" s="67"/>
      <c r="J5" s="67"/>
      <c r="K5" s="67"/>
      <c r="L5" s="21"/>
      <c r="M5" s="21"/>
      <c r="N5" s="21"/>
      <c r="O5" s="21"/>
      <c r="P5" s="21"/>
      <c r="Q5" s="21"/>
      <c r="R5" s="21"/>
      <c r="S5" s="21"/>
      <c r="T5" s="61"/>
    </row>
    <row r="6" spans="1:11" s="21" customFormat="1" ht="13.5" thickBot="1">
      <c r="A6" s="27"/>
      <c r="B6" s="28">
        <v>1</v>
      </c>
      <c r="C6" s="28"/>
      <c r="D6" s="28"/>
      <c r="E6" s="28"/>
      <c r="F6" s="31"/>
      <c r="G6" s="35" t="s">
        <v>111</v>
      </c>
      <c r="H6" s="123"/>
      <c r="I6" s="67"/>
      <c r="J6" s="67"/>
      <c r="K6" s="67"/>
    </row>
    <row r="7" spans="1:11" s="21" customFormat="1" ht="13.5" thickBot="1">
      <c r="A7" s="27"/>
      <c r="B7" s="28"/>
      <c r="C7" s="28">
        <v>1</v>
      </c>
      <c r="D7" s="28"/>
      <c r="E7" s="28"/>
      <c r="F7" s="32"/>
      <c r="G7" s="87" t="s">
        <v>104</v>
      </c>
      <c r="H7" s="123">
        <f>SUM(H8+H12)</f>
        <v>1700</v>
      </c>
      <c r="I7" s="123">
        <f>SUM(I8+I12)</f>
        <v>1700</v>
      </c>
      <c r="J7" s="123">
        <f>SUM(J8+J12)</f>
        <v>6383</v>
      </c>
      <c r="K7" s="151">
        <f>SUM((J7/I7)*100)</f>
        <v>375.47058823529414</v>
      </c>
    </row>
    <row r="8" spans="1:11" s="21" customFormat="1" ht="13.5" thickBot="1">
      <c r="A8" s="27"/>
      <c r="B8" s="28"/>
      <c r="C8" s="28"/>
      <c r="D8" s="28">
        <v>1</v>
      </c>
      <c r="E8" s="28"/>
      <c r="F8" s="32"/>
      <c r="G8" s="88" t="s">
        <v>4</v>
      </c>
      <c r="H8" s="123">
        <f>SUM(H9:H11)</f>
        <v>1700</v>
      </c>
      <c r="I8" s="123">
        <f>SUM(I9:I11)</f>
        <v>1700</v>
      </c>
      <c r="J8" s="123">
        <f>SUM(J9:J11)</f>
        <v>6383</v>
      </c>
      <c r="K8" s="151">
        <f aca="true" t="shared" si="0" ref="K8:K81">SUM((J8/I8)*100)</f>
        <v>375.47058823529414</v>
      </c>
    </row>
    <row r="9" spans="1:11" s="21" customFormat="1" ht="13.5" thickBot="1">
      <c r="A9" s="27"/>
      <c r="B9" s="28"/>
      <c r="C9" s="28"/>
      <c r="D9" s="28"/>
      <c r="E9" s="28">
        <v>1</v>
      </c>
      <c r="F9" s="32"/>
      <c r="G9" s="88" t="s">
        <v>112</v>
      </c>
      <c r="H9" s="123">
        <v>1600</v>
      </c>
      <c r="I9" s="67">
        <v>1600</v>
      </c>
      <c r="J9" s="67">
        <v>2597</v>
      </c>
      <c r="K9" s="151">
        <f t="shared" si="0"/>
        <v>162.3125</v>
      </c>
    </row>
    <row r="10" spans="1:11" s="21" customFormat="1" ht="13.5" thickBot="1">
      <c r="A10" s="27"/>
      <c r="B10" s="28"/>
      <c r="C10" s="28"/>
      <c r="D10" s="28"/>
      <c r="E10" s="28">
        <v>2</v>
      </c>
      <c r="F10" s="32"/>
      <c r="G10" s="88" t="s">
        <v>113</v>
      </c>
      <c r="H10" s="123">
        <v>80</v>
      </c>
      <c r="I10" s="67">
        <v>80</v>
      </c>
      <c r="J10" s="67">
        <v>2636</v>
      </c>
      <c r="K10" s="151">
        <f t="shared" si="0"/>
        <v>3295.0000000000005</v>
      </c>
    </row>
    <row r="11" spans="1:11" s="21" customFormat="1" ht="13.5" thickBot="1">
      <c r="A11" s="27"/>
      <c r="B11" s="28"/>
      <c r="C11" s="28"/>
      <c r="D11" s="28"/>
      <c r="E11" s="28">
        <v>3</v>
      </c>
      <c r="F11" s="32"/>
      <c r="G11" s="88" t="s">
        <v>114</v>
      </c>
      <c r="H11" s="123">
        <v>20</v>
      </c>
      <c r="I11" s="67">
        <v>20</v>
      </c>
      <c r="J11" s="67">
        <v>1150</v>
      </c>
      <c r="K11" s="151">
        <f t="shared" si="0"/>
        <v>5750</v>
      </c>
    </row>
    <row r="12" spans="1:11" s="21" customFormat="1" ht="13.5" thickBot="1">
      <c r="A12" s="27"/>
      <c r="B12" s="28"/>
      <c r="C12" s="28"/>
      <c r="D12" s="28">
        <v>2</v>
      </c>
      <c r="E12" s="28"/>
      <c r="F12" s="32"/>
      <c r="G12" s="88" t="s">
        <v>117</v>
      </c>
      <c r="H12" s="123"/>
      <c r="I12" s="67"/>
      <c r="J12" s="67"/>
      <c r="K12" s="151"/>
    </row>
    <row r="13" spans="1:11" s="21" customFormat="1" ht="13.5" thickBot="1">
      <c r="A13" s="27"/>
      <c r="B13" s="28"/>
      <c r="C13" s="28">
        <v>4</v>
      </c>
      <c r="D13" s="28"/>
      <c r="E13" s="28"/>
      <c r="F13" s="32"/>
      <c r="G13" s="88" t="s">
        <v>101</v>
      </c>
      <c r="H13" s="123">
        <f>SUM(H14,H18)</f>
        <v>72083</v>
      </c>
      <c r="I13" s="123">
        <f>SUM(I14,I18)</f>
        <v>107511</v>
      </c>
      <c r="J13" s="123">
        <f>SUM(J14,J18)</f>
        <v>164236</v>
      </c>
      <c r="K13" s="151">
        <f t="shared" si="0"/>
        <v>152.76204295374427</v>
      </c>
    </row>
    <row r="14" spans="1:12" s="21" customFormat="1" ht="23.25" thickBot="1">
      <c r="A14" s="27"/>
      <c r="B14" s="28"/>
      <c r="C14" s="28"/>
      <c r="D14" s="28">
        <v>1</v>
      </c>
      <c r="E14" s="28"/>
      <c r="F14" s="30"/>
      <c r="G14" s="89" t="s">
        <v>274</v>
      </c>
      <c r="H14" s="123">
        <v>72083</v>
      </c>
      <c r="I14" s="67">
        <v>78670</v>
      </c>
      <c r="J14" s="67">
        <v>96747</v>
      </c>
      <c r="K14" s="151">
        <f t="shared" si="0"/>
        <v>122.9782636328969</v>
      </c>
      <c r="L14" s="21" t="s">
        <v>146</v>
      </c>
    </row>
    <row r="15" spans="1:11" s="21" customFormat="1" ht="23.25" thickBot="1">
      <c r="A15" s="27"/>
      <c r="B15" s="28"/>
      <c r="C15" s="28"/>
      <c r="D15" s="28"/>
      <c r="E15" s="28">
        <v>1</v>
      </c>
      <c r="F15" s="31"/>
      <c r="G15" s="90" t="s">
        <v>273</v>
      </c>
      <c r="H15" s="124">
        <v>67373</v>
      </c>
      <c r="I15" s="68">
        <v>80330</v>
      </c>
      <c r="J15" s="68">
        <v>73808</v>
      </c>
      <c r="K15" s="151">
        <f t="shared" si="0"/>
        <v>91.880990912486</v>
      </c>
    </row>
    <row r="16" spans="1:11" s="21" customFormat="1" ht="13.5" thickBot="1">
      <c r="A16" s="27"/>
      <c r="B16" s="28"/>
      <c r="C16" s="28"/>
      <c r="D16" s="28"/>
      <c r="E16" s="28"/>
      <c r="F16" s="31"/>
      <c r="G16" s="90" t="s">
        <v>279</v>
      </c>
      <c r="H16" s="124"/>
      <c r="I16" s="68">
        <v>567</v>
      </c>
      <c r="J16" s="68">
        <v>3743</v>
      </c>
      <c r="K16" s="151">
        <f t="shared" si="0"/>
        <v>660.1410934744268</v>
      </c>
    </row>
    <row r="17" spans="1:11" s="21" customFormat="1" ht="13.5" thickBot="1">
      <c r="A17" s="27"/>
      <c r="B17" s="28"/>
      <c r="C17" s="28"/>
      <c r="D17" s="28"/>
      <c r="E17" s="28"/>
      <c r="F17" s="31"/>
      <c r="G17" s="90" t="s">
        <v>280</v>
      </c>
      <c r="H17" s="124"/>
      <c r="I17" s="68">
        <v>4836</v>
      </c>
      <c r="J17" s="68">
        <v>19106</v>
      </c>
      <c r="K17" s="151">
        <f t="shared" si="0"/>
        <v>395.07857733664184</v>
      </c>
    </row>
    <row r="18" spans="1:11" s="21" customFormat="1" ht="13.5" thickBot="1">
      <c r="A18" s="27"/>
      <c r="B18" s="28"/>
      <c r="C18" s="28"/>
      <c r="D18" s="28">
        <v>2</v>
      </c>
      <c r="E18" s="28"/>
      <c r="F18" s="31"/>
      <c r="G18" s="91" t="s">
        <v>17</v>
      </c>
      <c r="H18" s="123">
        <f>H19</f>
        <v>0</v>
      </c>
      <c r="I18" s="67">
        <v>28841</v>
      </c>
      <c r="J18" s="67">
        <v>67489</v>
      </c>
      <c r="K18" s="151">
        <f t="shared" si="0"/>
        <v>234.00367532332442</v>
      </c>
    </row>
    <row r="19" spans="1:11" s="21" customFormat="1" ht="13.5" thickBot="1">
      <c r="A19" s="27"/>
      <c r="B19" s="28"/>
      <c r="C19" s="28"/>
      <c r="D19" s="28"/>
      <c r="E19" s="28"/>
      <c r="F19" s="31"/>
      <c r="G19" s="91"/>
      <c r="H19" s="123"/>
      <c r="I19" s="67"/>
      <c r="J19" s="67"/>
      <c r="K19" s="151"/>
    </row>
    <row r="20" spans="1:11" s="21" customFormat="1" ht="13.5" thickBot="1">
      <c r="A20" s="27"/>
      <c r="B20" s="28"/>
      <c r="C20" s="28">
        <v>5</v>
      </c>
      <c r="D20" s="28"/>
      <c r="E20" s="28"/>
      <c r="F20" s="36"/>
      <c r="G20" s="91" t="s">
        <v>136</v>
      </c>
      <c r="H20" s="123">
        <f>SUM(H21:H22)</f>
        <v>200</v>
      </c>
      <c r="I20" s="123">
        <f>SUM(I21:I22)</f>
        <v>200</v>
      </c>
      <c r="J20" s="123">
        <v>126</v>
      </c>
      <c r="K20" s="151">
        <f t="shared" si="0"/>
        <v>63</v>
      </c>
    </row>
    <row r="21" spans="1:11" s="21" customFormat="1" ht="13.5" thickBot="1">
      <c r="A21" s="27"/>
      <c r="B21" s="28"/>
      <c r="C21" s="28"/>
      <c r="D21" s="28">
        <v>1</v>
      </c>
      <c r="E21" s="28"/>
      <c r="F21" s="36"/>
      <c r="G21" s="91" t="s">
        <v>147</v>
      </c>
      <c r="H21" s="123"/>
      <c r="I21" s="67"/>
      <c r="J21" s="67"/>
      <c r="K21" s="151"/>
    </row>
    <row r="22" spans="1:11" s="21" customFormat="1" ht="13.5" thickBot="1">
      <c r="A22" s="27"/>
      <c r="B22" s="28"/>
      <c r="C22" s="28"/>
      <c r="D22" s="28">
        <v>2</v>
      </c>
      <c r="E22" s="28"/>
      <c r="F22" s="36"/>
      <c r="G22" s="91" t="s">
        <v>137</v>
      </c>
      <c r="H22" s="123">
        <v>200</v>
      </c>
      <c r="I22" s="67">
        <v>200</v>
      </c>
      <c r="J22" s="67">
        <v>126</v>
      </c>
      <c r="K22" s="151">
        <f t="shared" si="0"/>
        <v>63</v>
      </c>
    </row>
    <row r="23" spans="1:11" s="21" customFormat="1" ht="13.5" thickBot="1">
      <c r="A23" s="27"/>
      <c r="B23" s="28"/>
      <c r="C23" s="28">
        <v>6</v>
      </c>
      <c r="D23" s="28"/>
      <c r="E23" s="28"/>
      <c r="F23" s="36"/>
      <c r="G23" s="91" t="s">
        <v>7</v>
      </c>
      <c r="H23" s="123">
        <f>SUM(H24)</f>
        <v>0</v>
      </c>
      <c r="I23" s="67">
        <v>9959</v>
      </c>
      <c r="J23" s="67">
        <v>9959</v>
      </c>
      <c r="K23" s="151">
        <f t="shared" si="0"/>
        <v>100</v>
      </c>
    </row>
    <row r="24" spans="1:11" s="21" customFormat="1" ht="13.5" thickBot="1">
      <c r="A24" s="27"/>
      <c r="B24" s="28"/>
      <c r="C24" s="28"/>
      <c r="D24" s="28"/>
      <c r="E24" s="28">
        <v>2</v>
      </c>
      <c r="F24" s="36"/>
      <c r="G24" s="91" t="s">
        <v>9</v>
      </c>
      <c r="H24" s="123"/>
      <c r="I24" s="67">
        <v>8911</v>
      </c>
      <c r="J24" s="67">
        <v>8911</v>
      </c>
      <c r="K24" s="151">
        <f t="shared" si="0"/>
        <v>100</v>
      </c>
    </row>
    <row r="25" spans="1:11" s="21" customFormat="1" ht="13.5" thickBot="1">
      <c r="A25" s="27"/>
      <c r="B25" s="28"/>
      <c r="C25" s="28"/>
      <c r="D25" s="28"/>
      <c r="E25" s="28"/>
      <c r="F25" s="203" t="s">
        <v>28</v>
      </c>
      <c r="G25" s="204"/>
      <c r="H25" s="125">
        <f>SUM(H7,H13,H20,H23)</f>
        <v>73983</v>
      </c>
      <c r="I25" s="125">
        <f>SUM(I7,I13,I20,I23)</f>
        <v>119370</v>
      </c>
      <c r="J25" s="125">
        <f>SUM(J7,J13,J20,J23)</f>
        <v>180704</v>
      </c>
      <c r="K25" s="151">
        <f t="shared" si="0"/>
        <v>151.3814191170311</v>
      </c>
    </row>
    <row r="26" spans="1:11" s="21" customFormat="1" ht="13.5" thickBot="1">
      <c r="A26" s="27"/>
      <c r="B26" s="28" t="s">
        <v>115</v>
      </c>
      <c r="C26" s="28"/>
      <c r="D26" s="28"/>
      <c r="E26" s="28"/>
      <c r="F26" s="51"/>
      <c r="G26" s="92" t="s">
        <v>116</v>
      </c>
      <c r="H26" s="123"/>
      <c r="I26" s="67"/>
      <c r="J26" s="67"/>
      <c r="K26" s="151"/>
    </row>
    <row r="27" spans="1:11" s="21" customFormat="1" ht="13.5" thickBot="1">
      <c r="A27" s="27"/>
      <c r="B27" s="28"/>
      <c r="C27" s="28">
        <v>1</v>
      </c>
      <c r="D27" s="28"/>
      <c r="E27" s="28"/>
      <c r="F27" s="32"/>
      <c r="G27" s="88" t="s">
        <v>104</v>
      </c>
      <c r="H27" s="123">
        <f>SUM(H28)</f>
        <v>182339</v>
      </c>
      <c r="I27" s="123">
        <f>SUM(I28)</f>
        <v>183389</v>
      </c>
      <c r="J27" s="123">
        <f>SUM(J28)</f>
        <v>185083</v>
      </c>
      <c r="K27" s="151">
        <f t="shared" si="0"/>
        <v>100.92371952516237</v>
      </c>
    </row>
    <row r="28" spans="1:11" s="21" customFormat="1" ht="13.5" thickBot="1">
      <c r="A28" s="27"/>
      <c r="B28" s="28"/>
      <c r="C28" s="28"/>
      <c r="D28" s="28">
        <v>2</v>
      </c>
      <c r="E28" s="28"/>
      <c r="F28" s="32"/>
      <c r="G28" s="88" t="s">
        <v>117</v>
      </c>
      <c r="H28" s="123">
        <f>SUM(H29,H34,H38)</f>
        <v>182339</v>
      </c>
      <c r="I28" s="123">
        <f>SUM(I29,I34,I38)</f>
        <v>183389</v>
      </c>
      <c r="J28" s="123">
        <f>SUM(J29,J34,J38)</f>
        <v>185083</v>
      </c>
      <c r="K28" s="151">
        <f t="shared" si="0"/>
        <v>100.92371952516237</v>
      </c>
    </row>
    <row r="29" spans="1:11" s="21" customFormat="1" ht="13.5" thickBot="1">
      <c r="A29" s="27"/>
      <c r="B29" s="28"/>
      <c r="C29" s="28"/>
      <c r="D29" s="28"/>
      <c r="E29" s="28">
        <v>2</v>
      </c>
      <c r="F29" s="32"/>
      <c r="G29" s="88" t="s">
        <v>13</v>
      </c>
      <c r="H29" s="123">
        <f>SUM(H30:H32)</f>
        <v>69000</v>
      </c>
      <c r="I29" s="123">
        <f>SUM(I30:I32)</f>
        <v>69000</v>
      </c>
      <c r="J29" s="123">
        <f>SUM(J30:J33)</f>
        <v>68257</v>
      </c>
      <c r="K29" s="151">
        <f t="shared" si="0"/>
        <v>98.9231884057971</v>
      </c>
    </row>
    <row r="30" spans="1:11" s="21" customFormat="1" ht="13.5" thickBot="1">
      <c r="A30" s="27"/>
      <c r="B30" s="28"/>
      <c r="C30" s="28"/>
      <c r="D30" s="28"/>
      <c r="E30" s="28"/>
      <c r="F30" s="32"/>
      <c r="G30" s="88" t="s">
        <v>119</v>
      </c>
      <c r="H30" s="123">
        <v>6000</v>
      </c>
      <c r="I30" s="67">
        <v>6000</v>
      </c>
      <c r="J30" s="67">
        <v>6188</v>
      </c>
      <c r="K30" s="151">
        <f t="shared" si="0"/>
        <v>103.13333333333334</v>
      </c>
    </row>
    <row r="31" spans="1:11" s="21" customFormat="1" ht="13.5" thickBot="1">
      <c r="A31" s="27"/>
      <c r="B31" s="28"/>
      <c r="C31" s="28"/>
      <c r="D31" s="28"/>
      <c r="E31" s="28"/>
      <c r="F31" s="32"/>
      <c r="G31" s="88" t="s">
        <v>143</v>
      </c>
      <c r="H31" s="123">
        <v>3000</v>
      </c>
      <c r="I31" s="67">
        <v>3000</v>
      </c>
      <c r="J31" s="67">
        <v>2513</v>
      </c>
      <c r="K31" s="151">
        <f t="shared" si="0"/>
        <v>83.76666666666667</v>
      </c>
    </row>
    <row r="32" spans="1:11" s="21" customFormat="1" ht="13.5" thickBot="1">
      <c r="A32" s="27"/>
      <c r="B32" s="28"/>
      <c r="C32" s="28"/>
      <c r="D32" s="28"/>
      <c r="E32" s="28"/>
      <c r="F32" s="32"/>
      <c r="G32" s="88" t="s">
        <v>118</v>
      </c>
      <c r="H32" s="123">
        <v>60000</v>
      </c>
      <c r="I32" s="67">
        <v>60000</v>
      </c>
      <c r="J32" s="67">
        <v>59537</v>
      </c>
      <c r="K32" s="151">
        <f t="shared" si="0"/>
        <v>99.22833333333332</v>
      </c>
    </row>
    <row r="33" spans="1:11" s="21" customFormat="1" ht="13.5" thickBot="1">
      <c r="A33" s="27"/>
      <c r="B33" s="28"/>
      <c r="C33" s="28"/>
      <c r="D33" s="28"/>
      <c r="E33" s="28"/>
      <c r="F33" s="32"/>
      <c r="G33" s="88" t="s">
        <v>319</v>
      </c>
      <c r="H33" s="123"/>
      <c r="I33" s="123"/>
      <c r="J33" s="123">
        <v>19</v>
      </c>
      <c r="K33" s="151"/>
    </row>
    <row r="34" spans="1:11" s="21" customFormat="1" ht="13.5" thickBot="1">
      <c r="A34" s="27"/>
      <c r="B34" s="28"/>
      <c r="C34" s="28"/>
      <c r="D34" s="28"/>
      <c r="E34" s="28">
        <v>3</v>
      </c>
      <c r="F34" s="32"/>
      <c r="G34" s="88" t="s">
        <v>24</v>
      </c>
      <c r="H34" s="126">
        <f>SUM(H35:H37)</f>
        <v>113339</v>
      </c>
      <c r="I34" s="126">
        <f>SUM(I35:I37)</f>
        <v>113339</v>
      </c>
      <c r="J34" s="126">
        <f>SUM(J35:J37)</f>
        <v>115606</v>
      </c>
      <c r="K34" s="151">
        <f t="shared" si="0"/>
        <v>102.00019410794165</v>
      </c>
    </row>
    <row r="35" spans="1:11" s="21" customFormat="1" ht="13.5" thickBot="1">
      <c r="A35" s="27"/>
      <c r="B35" s="28"/>
      <c r="C35" s="28"/>
      <c r="D35" s="28"/>
      <c r="E35" s="28"/>
      <c r="F35" s="32"/>
      <c r="G35" s="88" t="s">
        <v>120</v>
      </c>
      <c r="H35" s="123">
        <v>22024</v>
      </c>
      <c r="I35" s="67">
        <v>22024</v>
      </c>
      <c r="J35" s="67">
        <v>22024</v>
      </c>
      <c r="K35" s="151">
        <f t="shared" si="0"/>
        <v>100</v>
      </c>
    </row>
    <row r="36" spans="1:11" s="21" customFormat="1" ht="13.5" thickBot="1">
      <c r="A36" s="27"/>
      <c r="B36" s="28"/>
      <c r="C36" s="28"/>
      <c r="D36" s="28"/>
      <c r="E36" s="28"/>
      <c r="F36" s="32"/>
      <c r="G36" s="88" t="s">
        <v>121</v>
      </c>
      <c r="H36" s="123">
        <v>67315</v>
      </c>
      <c r="I36" s="67">
        <v>67315</v>
      </c>
      <c r="J36" s="67">
        <v>67315</v>
      </c>
      <c r="K36" s="151">
        <f t="shared" si="0"/>
        <v>100</v>
      </c>
    </row>
    <row r="37" spans="1:11" s="21" customFormat="1" ht="13.5" thickBot="1">
      <c r="A37" s="27"/>
      <c r="B37" s="28"/>
      <c r="C37" s="28"/>
      <c r="D37" s="28"/>
      <c r="E37" s="28"/>
      <c r="F37" s="32"/>
      <c r="G37" s="88" t="s">
        <v>122</v>
      </c>
      <c r="H37" s="123">
        <v>24000</v>
      </c>
      <c r="I37" s="67">
        <v>24000</v>
      </c>
      <c r="J37" s="67">
        <v>26267</v>
      </c>
      <c r="K37" s="151">
        <f t="shared" si="0"/>
        <v>109.44583333333333</v>
      </c>
    </row>
    <row r="38" spans="1:11" s="21" customFormat="1" ht="13.5" thickBot="1">
      <c r="A38" s="27"/>
      <c r="B38" s="28"/>
      <c r="C38" s="28"/>
      <c r="D38" s="28"/>
      <c r="E38" s="28">
        <v>4</v>
      </c>
      <c r="F38" s="32"/>
      <c r="G38" s="88" t="s">
        <v>240</v>
      </c>
      <c r="H38" s="123"/>
      <c r="I38" s="67">
        <v>1050</v>
      </c>
      <c r="J38" s="67">
        <v>1220</v>
      </c>
      <c r="K38" s="151">
        <f t="shared" si="0"/>
        <v>116.1904761904762</v>
      </c>
    </row>
    <row r="39" spans="1:11" s="21" customFormat="1" ht="13.5" thickBot="1">
      <c r="A39" s="27"/>
      <c r="B39" s="28"/>
      <c r="C39" s="28">
        <v>2</v>
      </c>
      <c r="D39" s="28"/>
      <c r="E39" s="28"/>
      <c r="F39" s="32"/>
      <c r="G39" s="88" t="s">
        <v>98</v>
      </c>
      <c r="H39" s="123">
        <f>SUM(H40)</f>
        <v>232286</v>
      </c>
      <c r="I39" s="123">
        <f>SUM(I40)</f>
        <v>357710</v>
      </c>
      <c r="J39" s="123">
        <f>SUM(J40)</f>
        <v>357710</v>
      </c>
      <c r="K39" s="151">
        <f t="shared" si="0"/>
        <v>100</v>
      </c>
    </row>
    <row r="40" spans="1:11" s="21" customFormat="1" ht="13.5" thickBot="1">
      <c r="A40" s="27"/>
      <c r="B40" s="28"/>
      <c r="C40" s="28"/>
      <c r="D40" s="28">
        <v>1</v>
      </c>
      <c r="E40" s="28"/>
      <c r="F40" s="32"/>
      <c r="G40" s="88" t="s">
        <v>99</v>
      </c>
      <c r="H40" s="123">
        <f>SUM(H41,H42,H43)</f>
        <v>232286</v>
      </c>
      <c r="I40" s="123">
        <f>SUM(I41,I42,I43+I44+I45+I46+I47)</f>
        <v>357710</v>
      </c>
      <c r="J40" s="123">
        <f>SUM(J41,J42,J43+J44+J45+J46+J47)</f>
        <v>357710</v>
      </c>
      <c r="K40" s="151">
        <f t="shared" si="0"/>
        <v>100</v>
      </c>
    </row>
    <row r="41" spans="1:11" s="21" customFormat="1" ht="13.5" thickBot="1">
      <c r="A41" s="27"/>
      <c r="B41" s="28"/>
      <c r="C41" s="28"/>
      <c r="D41" s="28"/>
      <c r="E41" s="28">
        <v>1</v>
      </c>
      <c r="F41" s="32"/>
      <c r="G41" s="88" t="s">
        <v>123</v>
      </c>
      <c r="H41" s="123">
        <v>230803</v>
      </c>
      <c r="I41" s="67">
        <v>245069</v>
      </c>
      <c r="J41" s="67">
        <v>245069</v>
      </c>
      <c r="K41" s="151">
        <f t="shared" si="0"/>
        <v>100</v>
      </c>
    </row>
    <row r="42" spans="1:12" s="21" customFormat="1" ht="13.5" thickBot="1">
      <c r="A42" s="27"/>
      <c r="B42" s="28"/>
      <c r="C42" s="28"/>
      <c r="D42" s="28"/>
      <c r="E42" s="28">
        <v>2</v>
      </c>
      <c r="F42" s="32"/>
      <c r="G42" s="88" t="s">
        <v>124</v>
      </c>
      <c r="H42" s="123">
        <v>1483</v>
      </c>
      <c r="I42" s="67">
        <v>34863</v>
      </c>
      <c r="J42" s="67">
        <v>34863</v>
      </c>
      <c r="K42" s="151">
        <f t="shared" si="0"/>
        <v>100</v>
      </c>
      <c r="L42" s="21" t="s">
        <v>145</v>
      </c>
    </row>
    <row r="43" spans="1:11" s="21" customFormat="1" ht="13.5" thickBot="1">
      <c r="A43" s="27"/>
      <c r="B43" s="28"/>
      <c r="C43" s="28"/>
      <c r="D43" s="28"/>
      <c r="E43" s="28">
        <v>3</v>
      </c>
      <c r="F43" s="32"/>
      <c r="G43" s="88" t="s">
        <v>320</v>
      </c>
      <c r="H43" s="123"/>
      <c r="I43" s="67">
        <v>11554</v>
      </c>
      <c r="J43" s="67">
        <v>11554</v>
      </c>
      <c r="K43" s="151">
        <f t="shared" si="0"/>
        <v>100</v>
      </c>
    </row>
    <row r="44" spans="1:11" s="21" customFormat="1" ht="13.5" thickBot="1">
      <c r="A44" s="27"/>
      <c r="B44" s="28"/>
      <c r="C44" s="28"/>
      <c r="D44" s="28"/>
      <c r="E44" s="28"/>
      <c r="F44" s="32"/>
      <c r="G44" s="88" t="s">
        <v>321</v>
      </c>
      <c r="H44" s="123"/>
      <c r="I44" s="67">
        <v>15290</v>
      </c>
      <c r="J44" s="67">
        <v>15290</v>
      </c>
      <c r="K44" s="151">
        <f t="shared" si="0"/>
        <v>100</v>
      </c>
    </row>
    <row r="45" spans="1:11" s="21" customFormat="1" ht="13.5" thickBot="1">
      <c r="A45" s="27"/>
      <c r="B45" s="28"/>
      <c r="C45" s="28"/>
      <c r="D45" s="28"/>
      <c r="E45" s="28"/>
      <c r="F45" s="32"/>
      <c r="G45" s="88" t="s">
        <v>281</v>
      </c>
      <c r="H45" s="123"/>
      <c r="I45" s="67">
        <v>35524</v>
      </c>
      <c r="J45" s="67">
        <v>35524</v>
      </c>
      <c r="K45" s="151">
        <f t="shared" si="0"/>
        <v>100</v>
      </c>
    </row>
    <row r="46" spans="1:11" s="21" customFormat="1" ht="13.5" thickBot="1">
      <c r="A46" s="27"/>
      <c r="B46" s="28"/>
      <c r="C46" s="28"/>
      <c r="D46" s="28"/>
      <c r="E46" s="28"/>
      <c r="F46" s="32"/>
      <c r="G46" s="88" t="s">
        <v>282</v>
      </c>
      <c r="H46" s="123"/>
      <c r="I46" s="67">
        <v>2027</v>
      </c>
      <c r="J46" s="67">
        <v>2027</v>
      </c>
      <c r="K46" s="151">
        <f t="shared" si="0"/>
        <v>100</v>
      </c>
    </row>
    <row r="47" spans="1:11" s="21" customFormat="1" ht="13.5" thickBot="1">
      <c r="A47" s="27"/>
      <c r="B47" s="28"/>
      <c r="C47" s="28"/>
      <c r="D47" s="28"/>
      <c r="E47" s="28"/>
      <c r="F47" s="32"/>
      <c r="G47" s="88" t="s">
        <v>283</v>
      </c>
      <c r="H47" s="123"/>
      <c r="I47" s="67">
        <v>13383</v>
      </c>
      <c r="J47" s="67">
        <v>13383</v>
      </c>
      <c r="K47" s="151">
        <f t="shared" si="0"/>
        <v>100</v>
      </c>
    </row>
    <row r="48" spans="1:11" s="21" customFormat="1" ht="13.5" thickBot="1">
      <c r="A48" s="27"/>
      <c r="B48" s="28"/>
      <c r="C48" s="28">
        <v>3</v>
      </c>
      <c r="D48" s="28"/>
      <c r="E48" s="28"/>
      <c r="F48" s="32"/>
      <c r="G48" s="88" t="s">
        <v>100</v>
      </c>
      <c r="H48" s="123">
        <f>SUM(H49,H50)</f>
        <v>2300</v>
      </c>
      <c r="I48" s="123">
        <f>SUM(I49,I50)</f>
        <v>2300</v>
      </c>
      <c r="J48" s="123">
        <f>SUM(J49,J50)</f>
        <v>1657</v>
      </c>
      <c r="K48" s="151">
        <f t="shared" si="0"/>
        <v>72.04347826086956</v>
      </c>
    </row>
    <row r="49" spans="1:11" s="21" customFormat="1" ht="13.5" thickBot="1">
      <c r="A49" s="27"/>
      <c r="B49" s="28"/>
      <c r="C49" s="28"/>
      <c r="D49" s="28">
        <v>1</v>
      </c>
      <c r="E49" s="28"/>
      <c r="F49" s="32"/>
      <c r="G49" s="88" t="s">
        <v>125</v>
      </c>
      <c r="H49" s="123"/>
      <c r="I49" s="67"/>
      <c r="J49" s="67"/>
      <c r="K49" s="151"/>
    </row>
    <row r="50" spans="1:11" s="21" customFormat="1" ht="13.5" thickBot="1">
      <c r="A50" s="27"/>
      <c r="B50" s="28"/>
      <c r="C50" s="28"/>
      <c r="D50" s="28">
        <v>2</v>
      </c>
      <c r="E50" s="28"/>
      <c r="F50" s="32"/>
      <c r="G50" s="88" t="s">
        <v>126</v>
      </c>
      <c r="H50" s="123">
        <f>SUM(H51:H52)</f>
        <v>2300</v>
      </c>
      <c r="I50" s="123">
        <f>SUM(I51:I52)</f>
        <v>2300</v>
      </c>
      <c r="J50" s="123">
        <f>SUM(J51:J52)</f>
        <v>1657</v>
      </c>
      <c r="K50" s="151">
        <f t="shared" si="0"/>
        <v>72.04347826086956</v>
      </c>
    </row>
    <row r="51" spans="1:11" s="21" customFormat="1" ht="13.5" thickBot="1">
      <c r="A51" s="27"/>
      <c r="B51" s="28"/>
      <c r="C51" s="28"/>
      <c r="D51" s="28"/>
      <c r="E51" s="28">
        <v>1</v>
      </c>
      <c r="F51" s="32"/>
      <c r="G51" s="88" t="s">
        <v>127</v>
      </c>
      <c r="H51" s="123">
        <v>500</v>
      </c>
      <c r="I51" s="67">
        <v>500</v>
      </c>
      <c r="J51" s="67"/>
      <c r="K51" s="151">
        <f t="shared" si="0"/>
        <v>0</v>
      </c>
    </row>
    <row r="52" spans="1:11" s="21" customFormat="1" ht="13.5" thickBot="1">
      <c r="A52" s="27"/>
      <c r="B52" s="28"/>
      <c r="C52" s="28"/>
      <c r="D52" s="28"/>
      <c r="E52" s="28">
        <v>2</v>
      </c>
      <c r="F52" s="32"/>
      <c r="G52" s="88" t="s">
        <v>232</v>
      </c>
      <c r="H52" s="123">
        <v>1800</v>
      </c>
      <c r="I52" s="67">
        <v>1800</v>
      </c>
      <c r="J52" s="67">
        <v>1657</v>
      </c>
      <c r="K52" s="151">
        <f t="shared" si="0"/>
        <v>92.05555555555556</v>
      </c>
    </row>
    <row r="53" spans="1:11" s="21" customFormat="1" ht="13.5" thickBot="1">
      <c r="A53" s="27"/>
      <c r="B53" s="28"/>
      <c r="C53" s="28">
        <v>4</v>
      </c>
      <c r="D53" s="28"/>
      <c r="E53" s="28"/>
      <c r="F53" s="32"/>
      <c r="G53" s="34" t="s">
        <v>101</v>
      </c>
      <c r="H53" s="123">
        <v>0</v>
      </c>
      <c r="I53" s="123">
        <v>0</v>
      </c>
      <c r="J53" s="123">
        <f>SUM(J54)</f>
        <v>2236</v>
      </c>
      <c r="K53" s="151"/>
    </row>
    <row r="54" spans="1:11" s="21" customFormat="1" ht="13.5" thickBot="1">
      <c r="A54" s="27"/>
      <c r="B54" s="28"/>
      <c r="C54" s="28"/>
      <c r="D54" s="28">
        <v>1</v>
      </c>
      <c r="E54" s="28"/>
      <c r="F54" s="32"/>
      <c r="G54" s="34" t="s">
        <v>284</v>
      </c>
      <c r="H54" s="123">
        <v>0</v>
      </c>
      <c r="I54" s="123">
        <v>0</v>
      </c>
      <c r="J54" s="123">
        <f>SUM(J55)</f>
        <v>2236</v>
      </c>
      <c r="K54" s="151"/>
    </row>
    <row r="55" spans="1:11" s="21" customFormat="1" ht="13.5" thickBot="1">
      <c r="A55" s="27"/>
      <c r="B55" s="28"/>
      <c r="C55" s="28"/>
      <c r="D55" s="28"/>
      <c r="E55" s="28">
        <v>2</v>
      </c>
      <c r="F55" s="32"/>
      <c r="G55" s="39" t="s">
        <v>16</v>
      </c>
      <c r="H55" s="123"/>
      <c r="I55" s="123"/>
      <c r="J55" s="67">
        <v>2236</v>
      </c>
      <c r="K55" s="151"/>
    </row>
    <row r="56" spans="1:11" s="21" customFormat="1" ht="13.5" thickBot="1">
      <c r="A56" s="27"/>
      <c r="B56" s="28"/>
      <c r="C56" s="28">
        <v>7</v>
      </c>
      <c r="D56" s="28"/>
      <c r="E56" s="28"/>
      <c r="F56" s="32"/>
      <c r="G56" s="34" t="s">
        <v>40</v>
      </c>
      <c r="H56" s="123">
        <f>SUM(H57)</f>
        <v>71046</v>
      </c>
      <c r="I56" s="123">
        <f>SUM(I57)</f>
        <v>50548</v>
      </c>
      <c r="J56" s="123">
        <f>SUM(J57)</f>
        <v>0</v>
      </c>
      <c r="K56" s="151">
        <f t="shared" si="0"/>
        <v>0</v>
      </c>
    </row>
    <row r="57" spans="1:11" s="21" customFormat="1" ht="13.5" thickBot="1">
      <c r="A57" s="27"/>
      <c r="B57" s="28"/>
      <c r="C57" s="28"/>
      <c r="D57" s="28">
        <v>1</v>
      </c>
      <c r="E57" s="28"/>
      <c r="F57" s="30"/>
      <c r="G57" s="33" t="s">
        <v>128</v>
      </c>
      <c r="H57" s="123">
        <v>71046</v>
      </c>
      <c r="I57" s="67">
        <v>50548</v>
      </c>
      <c r="J57" s="67"/>
      <c r="K57" s="151">
        <f t="shared" si="0"/>
        <v>0</v>
      </c>
    </row>
    <row r="58" spans="1:11" s="21" customFormat="1" ht="13.5" thickBot="1">
      <c r="A58" s="27"/>
      <c r="B58" s="28"/>
      <c r="C58" s="28"/>
      <c r="D58" s="28"/>
      <c r="E58" s="28"/>
      <c r="F58" s="207" t="s">
        <v>28</v>
      </c>
      <c r="G58" s="208"/>
      <c r="H58" s="127">
        <f>SUM(H27,H39,H48,H53,H56)</f>
        <v>487971</v>
      </c>
      <c r="I58" s="127">
        <f>SUM(I27,I39,I48,I53,I56)</f>
        <v>593947</v>
      </c>
      <c r="J58" s="127">
        <f>SUM(J27,J39,J48,J53,J56)</f>
        <v>546686</v>
      </c>
      <c r="K58" s="151">
        <f t="shared" si="0"/>
        <v>92.04289271601674</v>
      </c>
    </row>
    <row r="59" spans="1:11" s="21" customFormat="1" ht="13.5" thickBot="1">
      <c r="A59" s="27"/>
      <c r="B59" s="28" t="s">
        <v>51</v>
      </c>
      <c r="C59" s="28"/>
      <c r="D59" s="28"/>
      <c r="E59" s="28"/>
      <c r="F59" s="98"/>
      <c r="G59" s="4" t="s">
        <v>178</v>
      </c>
      <c r="H59" s="128"/>
      <c r="I59" s="135"/>
      <c r="J59" s="135"/>
      <c r="K59" s="151"/>
    </row>
    <row r="60" spans="1:11" s="21" customFormat="1" ht="13.5" thickBot="1">
      <c r="A60" s="27"/>
      <c r="B60" s="28"/>
      <c r="C60" s="28">
        <v>1</v>
      </c>
      <c r="D60" s="28"/>
      <c r="E60" s="28"/>
      <c r="F60" s="98"/>
      <c r="G60" s="34" t="s">
        <v>104</v>
      </c>
      <c r="H60" s="129">
        <f>H61</f>
        <v>200</v>
      </c>
      <c r="I60" s="129">
        <f>I61</f>
        <v>200</v>
      </c>
      <c r="J60" s="129">
        <f>J61</f>
        <v>598</v>
      </c>
      <c r="K60" s="151">
        <f t="shared" si="0"/>
        <v>299</v>
      </c>
    </row>
    <row r="61" spans="1:11" s="21" customFormat="1" ht="13.5" thickBot="1">
      <c r="A61" s="27"/>
      <c r="B61" s="28"/>
      <c r="C61" s="28"/>
      <c r="D61" s="28">
        <v>1</v>
      </c>
      <c r="E61" s="28"/>
      <c r="F61" s="98"/>
      <c r="G61" s="34" t="s">
        <v>4</v>
      </c>
      <c r="H61" s="129">
        <f>H62+H63</f>
        <v>200</v>
      </c>
      <c r="I61" s="129">
        <f>I62+I63</f>
        <v>200</v>
      </c>
      <c r="J61" s="129">
        <f>J62+J63</f>
        <v>598</v>
      </c>
      <c r="K61" s="151">
        <f t="shared" si="0"/>
        <v>299</v>
      </c>
    </row>
    <row r="62" spans="1:11" s="21" customFormat="1" ht="13.5" thickBot="1">
      <c r="A62" s="27"/>
      <c r="B62" s="28"/>
      <c r="C62" s="28"/>
      <c r="D62" s="28"/>
      <c r="E62" s="28">
        <v>2</v>
      </c>
      <c r="F62" s="98"/>
      <c r="G62" s="34" t="s">
        <v>113</v>
      </c>
      <c r="H62" s="128">
        <v>200</v>
      </c>
      <c r="I62" s="135">
        <v>200</v>
      </c>
      <c r="J62" s="135">
        <v>501</v>
      </c>
      <c r="K62" s="151">
        <f t="shared" si="0"/>
        <v>250.5</v>
      </c>
    </row>
    <row r="63" spans="1:11" s="21" customFormat="1" ht="13.5" thickBot="1">
      <c r="A63" s="27"/>
      <c r="B63" s="28"/>
      <c r="C63" s="28"/>
      <c r="D63" s="28"/>
      <c r="E63" s="28">
        <v>3</v>
      </c>
      <c r="F63" s="182"/>
      <c r="G63" s="33" t="s">
        <v>114</v>
      </c>
      <c r="H63" s="128"/>
      <c r="I63" s="135"/>
      <c r="J63" s="135">
        <v>97</v>
      </c>
      <c r="K63" s="151"/>
    </row>
    <row r="64" spans="1:11" s="21" customFormat="1" ht="13.5" thickBot="1">
      <c r="A64" s="27"/>
      <c r="B64" s="28"/>
      <c r="C64" s="28"/>
      <c r="D64" s="28"/>
      <c r="E64" s="28"/>
      <c r="F64" s="219" t="s">
        <v>28</v>
      </c>
      <c r="G64" s="220"/>
      <c r="H64" s="130">
        <f>H60</f>
        <v>200</v>
      </c>
      <c r="I64" s="130">
        <f>I60</f>
        <v>200</v>
      </c>
      <c r="J64" s="130">
        <f>J60</f>
        <v>598</v>
      </c>
      <c r="K64" s="151">
        <f t="shared" si="0"/>
        <v>299</v>
      </c>
    </row>
    <row r="65" spans="1:11" s="21" customFormat="1" ht="13.5" thickBot="1">
      <c r="A65" s="27"/>
      <c r="B65" s="28" t="s">
        <v>54</v>
      </c>
      <c r="C65" s="28"/>
      <c r="D65" s="28"/>
      <c r="E65" s="28"/>
      <c r="F65" s="82"/>
      <c r="G65" s="185" t="s">
        <v>323</v>
      </c>
      <c r="H65" s="129"/>
      <c r="I65" s="129"/>
      <c r="J65" s="129"/>
      <c r="K65" s="151"/>
    </row>
    <row r="66" spans="1:11" s="21" customFormat="1" ht="13.5" thickBot="1">
      <c r="A66" s="27"/>
      <c r="B66" s="28"/>
      <c r="C66" s="28">
        <v>1</v>
      </c>
      <c r="D66" s="28"/>
      <c r="E66" s="28"/>
      <c r="F66" s="98"/>
      <c r="G66" s="34" t="s">
        <v>104</v>
      </c>
      <c r="H66" s="129"/>
      <c r="I66" s="129"/>
      <c r="J66" s="129">
        <f>SUM(J67)</f>
        <v>126</v>
      </c>
      <c r="K66" s="151"/>
    </row>
    <row r="67" spans="1:11" s="21" customFormat="1" ht="13.5" thickBot="1">
      <c r="A67" s="27"/>
      <c r="B67" s="28"/>
      <c r="C67" s="28"/>
      <c r="D67" s="28">
        <v>1</v>
      </c>
      <c r="E67" s="28"/>
      <c r="F67" s="98"/>
      <c r="G67" s="34" t="s">
        <v>4</v>
      </c>
      <c r="H67" s="129"/>
      <c r="I67" s="129"/>
      <c r="J67" s="129">
        <f>SUM(J68:J69)</f>
        <v>126</v>
      </c>
      <c r="K67" s="151"/>
    </row>
    <row r="68" spans="1:11" s="21" customFormat="1" ht="13.5" thickBot="1">
      <c r="A68" s="27"/>
      <c r="B68" s="28"/>
      <c r="C68" s="28"/>
      <c r="D68" s="28"/>
      <c r="E68" s="28">
        <v>2</v>
      </c>
      <c r="F68" s="98"/>
      <c r="G68" s="34" t="s">
        <v>113</v>
      </c>
      <c r="H68" s="129"/>
      <c r="I68" s="129"/>
      <c r="J68" s="129">
        <v>101</v>
      </c>
      <c r="K68" s="151"/>
    </row>
    <row r="69" spans="1:11" s="21" customFormat="1" ht="13.5" thickBot="1">
      <c r="A69" s="27"/>
      <c r="B69" s="28"/>
      <c r="C69" s="28"/>
      <c r="D69" s="28"/>
      <c r="E69" s="28">
        <v>3</v>
      </c>
      <c r="F69" s="182"/>
      <c r="G69" s="33" t="s">
        <v>114</v>
      </c>
      <c r="H69" s="129"/>
      <c r="I69" s="129"/>
      <c r="J69" s="129">
        <v>25</v>
      </c>
      <c r="K69" s="151"/>
    </row>
    <row r="70" spans="1:11" s="21" customFormat="1" ht="13.5" thickBot="1">
      <c r="A70" s="27"/>
      <c r="B70" s="28"/>
      <c r="C70" s="28"/>
      <c r="D70" s="28"/>
      <c r="E70" s="28"/>
      <c r="F70" s="181" t="s">
        <v>28</v>
      </c>
      <c r="G70" s="184"/>
      <c r="H70" s="183"/>
      <c r="I70" s="183"/>
      <c r="J70" s="183">
        <f>SUM(J67)</f>
        <v>126</v>
      </c>
      <c r="K70" s="151"/>
    </row>
    <row r="71" spans="1:11" s="21" customFormat="1" ht="13.5" thickBot="1">
      <c r="A71" s="27"/>
      <c r="B71" s="28" t="s">
        <v>58</v>
      </c>
      <c r="C71" s="28"/>
      <c r="D71" s="28"/>
      <c r="E71" s="28"/>
      <c r="F71" s="31"/>
      <c r="G71" s="93" t="s">
        <v>129</v>
      </c>
      <c r="H71" s="123"/>
      <c r="I71" s="67"/>
      <c r="J71" s="67"/>
      <c r="K71" s="151"/>
    </row>
    <row r="72" spans="1:11" s="21" customFormat="1" ht="13.5" thickBot="1">
      <c r="A72" s="27"/>
      <c r="B72" s="28"/>
      <c r="C72" s="28">
        <v>1</v>
      </c>
      <c r="D72" s="28"/>
      <c r="E72" s="28"/>
      <c r="F72" s="32"/>
      <c r="G72" s="34" t="s">
        <v>104</v>
      </c>
      <c r="H72" s="123">
        <f>SUM(H73)</f>
        <v>125</v>
      </c>
      <c r="I72" s="123">
        <f>SUM(I73)</f>
        <v>125</v>
      </c>
      <c r="J72" s="123">
        <f>SUM(J73)</f>
        <v>261</v>
      </c>
      <c r="K72" s="151">
        <f t="shared" si="0"/>
        <v>208.8</v>
      </c>
    </row>
    <row r="73" spans="1:11" s="21" customFormat="1" ht="13.5" thickBot="1">
      <c r="A73" s="27"/>
      <c r="B73" s="28"/>
      <c r="C73" s="28"/>
      <c r="D73" s="28">
        <v>1</v>
      </c>
      <c r="E73" s="28"/>
      <c r="F73" s="32"/>
      <c r="G73" s="34" t="s">
        <v>4</v>
      </c>
      <c r="H73" s="123">
        <f>SUM(H74:H75)</f>
        <v>125</v>
      </c>
      <c r="I73" s="123">
        <f>SUM(I74:I75)</f>
        <v>125</v>
      </c>
      <c r="J73" s="123">
        <f>SUM(J74:J75)</f>
        <v>261</v>
      </c>
      <c r="K73" s="151">
        <f t="shared" si="0"/>
        <v>208.8</v>
      </c>
    </row>
    <row r="74" spans="1:11" s="21" customFormat="1" ht="13.5" thickBot="1">
      <c r="A74" s="27"/>
      <c r="B74" s="28"/>
      <c r="C74" s="28"/>
      <c r="D74" s="28"/>
      <c r="E74" s="28">
        <v>2</v>
      </c>
      <c r="F74" s="32"/>
      <c r="G74" s="34" t="s">
        <v>113</v>
      </c>
      <c r="H74" s="123">
        <v>100</v>
      </c>
      <c r="I74" s="67">
        <v>100</v>
      </c>
      <c r="J74" s="67">
        <v>209</v>
      </c>
      <c r="K74" s="151">
        <f t="shared" si="0"/>
        <v>209</v>
      </c>
    </row>
    <row r="75" spans="1:11" s="21" customFormat="1" ht="13.5" thickBot="1">
      <c r="A75" s="27"/>
      <c r="B75" s="28"/>
      <c r="C75" s="28"/>
      <c r="D75" s="28"/>
      <c r="E75" s="28">
        <v>3</v>
      </c>
      <c r="F75" s="30"/>
      <c r="G75" s="33" t="s">
        <v>114</v>
      </c>
      <c r="H75" s="123">
        <v>25</v>
      </c>
      <c r="I75" s="67">
        <v>25</v>
      </c>
      <c r="J75" s="67">
        <v>52</v>
      </c>
      <c r="K75" s="151">
        <f t="shared" si="0"/>
        <v>208</v>
      </c>
    </row>
    <row r="76" spans="1:11" s="21" customFormat="1" ht="13.5" thickBot="1">
      <c r="A76" s="27"/>
      <c r="B76" s="28"/>
      <c r="C76" s="28">
        <v>4</v>
      </c>
      <c r="D76" s="28"/>
      <c r="E76" s="28"/>
      <c r="F76" s="36"/>
      <c r="G76" s="186" t="s">
        <v>101</v>
      </c>
      <c r="H76" s="123"/>
      <c r="I76" s="123">
        <f>SUM(I77)</f>
        <v>560</v>
      </c>
      <c r="J76" s="123"/>
      <c r="K76" s="151"/>
    </row>
    <row r="77" spans="1:11" s="21" customFormat="1" ht="13.5" thickBot="1">
      <c r="A77" s="27"/>
      <c r="B77" s="28"/>
      <c r="C77" s="28"/>
      <c r="D77" s="28">
        <v>1</v>
      </c>
      <c r="E77" s="28"/>
      <c r="F77" s="36"/>
      <c r="G77" s="186" t="s">
        <v>284</v>
      </c>
      <c r="H77" s="123"/>
      <c r="I77" s="123">
        <v>560</v>
      </c>
      <c r="J77" s="123"/>
      <c r="K77" s="151"/>
    </row>
    <row r="78" spans="1:11" s="21" customFormat="1" ht="13.5" thickBot="1">
      <c r="A78" s="27"/>
      <c r="B78" s="28"/>
      <c r="C78" s="28"/>
      <c r="D78" s="28"/>
      <c r="E78" s="28"/>
      <c r="F78" s="203" t="s">
        <v>28</v>
      </c>
      <c r="G78" s="204"/>
      <c r="H78" s="125">
        <f>SUM(H72)</f>
        <v>125</v>
      </c>
      <c r="I78" s="125">
        <f>SUM(I72+I76)</f>
        <v>685</v>
      </c>
      <c r="J78" s="125">
        <f>SUM(J72)</f>
        <v>261</v>
      </c>
      <c r="K78" s="151">
        <f t="shared" si="0"/>
        <v>38.1021897810219</v>
      </c>
    </row>
    <row r="79" spans="1:11" s="21" customFormat="1" ht="13.5" thickBot="1">
      <c r="A79" s="27"/>
      <c r="B79" s="28" t="s">
        <v>63</v>
      </c>
      <c r="C79" s="28"/>
      <c r="D79" s="28"/>
      <c r="E79" s="28"/>
      <c r="F79" s="31"/>
      <c r="G79" s="93" t="s">
        <v>64</v>
      </c>
      <c r="H79" s="123"/>
      <c r="I79" s="67"/>
      <c r="J79" s="67"/>
      <c r="K79" s="151"/>
    </row>
    <row r="80" spans="1:11" s="21" customFormat="1" ht="13.5" thickBot="1">
      <c r="A80" s="27"/>
      <c r="B80" s="28"/>
      <c r="C80" s="28">
        <v>1</v>
      </c>
      <c r="D80" s="28"/>
      <c r="E80" s="28"/>
      <c r="F80" s="32"/>
      <c r="G80" s="34" t="s">
        <v>104</v>
      </c>
      <c r="H80" s="123">
        <f>SUM(H81)</f>
        <v>500</v>
      </c>
      <c r="I80" s="123">
        <f>SUM(I81)</f>
        <v>500</v>
      </c>
      <c r="J80" s="123">
        <f>SUM(J81)</f>
        <v>1419</v>
      </c>
      <c r="K80" s="151">
        <f t="shared" si="0"/>
        <v>283.8</v>
      </c>
    </row>
    <row r="81" spans="1:11" s="21" customFormat="1" ht="13.5" thickBot="1">
      <c r="A81" s="27"/>
      <c r="B81" s="28"/>
      <c r="C81" s="28"/>
      <c r="D81" s="28">
        <v>1</v>
      </c>
      <c r="E81" s="28"/>
      <c r="F81" s="32"/>
      <c r="G81" s="34" t="s">
        <v>4</v>
      </c>
      <c r="H81" s="123">
        <f>SUM(H82:H83)</f>
        <v>500</v>
      </c>
      <c r="I81" s="123">
        <f>SUM(I82:I83)</f>
        <v>500</v>
      </c>
      <c r="J81" s="123">
        <f>SUM(J82:J83)</f>
        <v>1419</v>
      </c>
      <c r="K81" s="151">
        <f t="shared" si="0"/>
        <v>283.8</v>
      </c>
    </row>
    <row r="82" spans="1:11" s="21" customFormat="1" ht="13.5" thickBot="1">
      <c r="A82" s="27"/>
      <c r="B82" s="28"/>
      <c r="C82" s="28"/>
      <c r="D82" s="28"/>
      <c r="E82" s="28">
        <v>2</v>
      </c>
      <c r="F82" s="32"/>
      <c r="G82" s="34" t="s">
        <v>113</v>
      </c>
      <c r="H82" s="123">
        <v>450</v>
      </c>
      <c r="I82" s="67">
        <v>450</v>
      </c>
      <c r="J82" s="67">
        <v>1419</v>
      </c>
      <c r="K82" s="151">
        <f aca="true" t="shared" si="1" ref="K82:K151">SUM((J82/I82)*100)</f>
        <v>315.3333333333333</v>
      </c>
    </row>
    <row r="83" spans="1:11" s="21" customFormat="1" ht="13.5" thickBot="1">
      <c r="A83" s="27"/>
      <c r="B83" s="28"/>
      <c r="C83" s="28"/>
      <c r="D83" s="28"/>
      <c r="E83" s="28">
        <v>3</v>
      </c>
      <c r="F83" s="32"/>
      <c r="G83" s="34" t="s">
        <v>114</v>
      </c>
      <c r="H83" s="123">
        <v>50</v>
      </c>
      <c r="I83" s="123">
        <v>50</v>
      </c>
      <c r="J83" s="123">
        <v>0</v>
      </c>
      <c r="K83" s="151">
        <f t="shared" si="1"/>
        <v>0</v>
      </c>
    </row>
    <row r="84" spans="1:11" s="21" customFormat="1" ht="13.5" thickBot="1">
      <c r="A84" s="27"/>
      <c r="B84" s="28"/>
      <c r="C84" s="28"/>
      <c r="D84" s="28"/>
      <c r="E84" s="28"/>
      <c r="F84" s="203" t="s">
        <v>28</v>
      </c>
      <c r="G84" s="204"/>
      <c r="H84" s="125">
        <f>SUM(H80)</f>
        <v>500</v>
      </c>
      <c r="I84" s="125">
        <f>SUM(I80)</f>
        <v>500</v>
      </c>
      <c r="J84" s="125">
        <f>SUM(J80)</f>
        <v>1419</v>
      </c>
      <c r="K84" s="151">
        <f t="shared" si="1"/>
        <v>283.8</v>
      </c>
    </row>
    <row r="85" spans="1:11" s="21" customFormat="1" ht="13.5" thickBot="1">
      <c r="A85" s="27"/>
      <c r="B85" s="28"/>
      <c r="C85" s="28"/>
      <c r="D85" s="28"/>
      <c r="E85" s="28"/>
      <c r="F85" s="36"/>
      <c r="G85" s="94"/>
      <c r="H85" s="123"/>
      <c r="I85" s="67"/>
      <c r="J85" s="67"/>
      <c r="K85" s="151"/>
    </row>
    <row r="86" spans="1:11" s="21" customFormat="1" ht="13.5" thickBot="1">
      <c r="A86" s="27"/>
      <c r="B86" s="28" t="s">
        <v>56</v>
      </c>
      <c r="C86" s="28"/>
      <c r="D86" s="28"/>
      <c r="E86" s="28"/>
      <c r="F86" s="50"/>
      <c r="G86" s="91" t="s">
        <v>180</v>
      </c>
      <c r="H86" s="123"/>
      <c r="I86" s="67"/>
      <c r="J86" s="67"/>
      <c r="K86" s="151"/>
    </row>
    <row r="87" spans="1:11" s="21" customFormat="1" ht="13.5" thickBot="1">
      <c r="A87" s="27"/>
      <c r="B87" s="28"/>
      <c r="C87" s="28">
        <v>1</v>
      </c>
      <c r="D87" s="28"/>
      <c r="E87" s="28"/>
      <c r="F87" s="50"/>
      <c r="G87" s="34" t="s">
        <v>104</v>
      </c>
      <c r="H87" s="123">
        <f aca="true" t="shared" si="2" ref="H87:J88">SUM(H88)</f>
        <v>700</v>
      </c>
      <c r="I87" s="123">
        <f t="shared" si="2"/>
        <v>700</v>
      </c>
      <c r="J87" s="123">
        <f t="shared" si="2"/>
        <v>722</v>
      </c>
      <c r="K87" s="151">
        <f t="shared" si="1"/>
        <v>103.14285714285714</v>
      </c>
    </row>
    <row r="88" spans="1:11" s="21" customFormat="1" ht="13.5" thickBot="1">
      <c r="A88" s="27"/>
      <c r="B88" s="28"/>
      <c r="C88" s="28"/>
      <c r="D88" s="28">
        <v>1</v>
      </c>
      <c r="E88" s="28"/>
      <c r="F88" s="50"/>
      <c r="G88" s="34" t="s">
        <v>4</v>
      </c>
      <c r="H88" s="123">
        <f t="shared" si="2"/>
        <v>700</v>
      </c>
      <c r="I88" s="123">
        <f t="shared" si="2"/>
        <v>700</v>
      </c>
      <c r="J88" s="123">
        <f t="shared" si="2"/>
        <v>722</v>
      </c>
      <c r="K88" s="151">
        <f t="shared" si="1"/>
        <v>103.14285714285714</v>
      </c>
    </row>
    <row r="89" spans="1:11" s="21" customFormat="1" ht="13.5" thickBot="1">
      <c r="A89" s="27"/>
      <c r="B89" s="28"/>
      <c r="C89" s="28"/>
      <c r="D89" s="28"/>
      <c r="E89" s="28">
        <v>2</v>
      </c>
      <c r="F89" s="50"/>
      <c r="G89" s="34" t="s">
        <v>113</v>
      </c>
      <c r="H89" s="123">
        <v>700</v>
      </c>
      <c r="I89" s="67">
        <v>700</v>
      </c>
      <c r="J89" s="67">
        <v>722</v>
      </c>
      <c r="K89" s="151">
        <f t="shared" si="1"/>
        <v>103.14285714285714</v>
      </c>
    </row>
    <row r="90" spans="1:11" s="21" customFormat="1" ht="13.5" thickBot="1">
      <c r="A90" s="27"/>
      <c r="B90" s="28"/>
      <c r="C90" s="28"/>
      <c r="D90" s="28"/>
      <c r="E90" s="28"/>
      <c r="F90" s="198" t="s">
        <v>28</v>
      </c>
      <c r="G90" s="209"/>
      <c r="H90" s="125">
        <f>SUM(H87)</f>
        <v>700</v>
      </c>
      <c r="I90" s="125">
        <f>SUM(I87)</f>
        <v>700</v>
      </c>
      <c r="J90" s="125">
        <f>SUM(J87)</f>
        <v>722</v>
      </c>
      <c r="K90" s="151">
        <f t="shared" si="1"/>
        <v>103.14285714285714</v>
      </c>
    </row>
    <row r="91" spans="1:11" s="21" customFormat="1" ht="13.5" thickBot="1">
      <c r="A91" s="27"/>
      <c r="B91" s="28" t="s">
        <v>234</v>
      </c>
      <c r="C91" s="28"/>
      <c r="D91" s="28"/>
      <c r="E91" s="28"/>
      <c r="F91" s="82"/>
      <c r="G91" s="91" t="s">
        <v>233</v>
      </c>
      <c r="H91" s="131"/>
      <c r="I91" s="136"/>
      <c r="J91" s="136"/>
      <c r="K91" s="151"/>
    </row>
    <row r="92" spans="1:11" s="21" customFormat="1" ht="13.5" thickBot="1">
      <c r="A92" s="27"/>
      <c r="B92" s="28"/>
      <c r="C92" s="28">
        <v>1</v>
      </c>
      <c r="D92" s="28"/>
      <c r="E92" s="28"/>
      <c r="F92" s="82"/>
      <c r="G92" s="34" t="s">
        <v>104</v>
      </c>
      <c r="H92" s="131">
        <f>SUM(H93)</f>
        <v>150</v>
      </c>
      <c r="I92" s="131">
        <f>SUM(I93)</f>
        <v>150</v>
      </c>
      <c r="J92" s="131">
        <f>SUM(J93)</f>
        <v>485</v>
      </c>
      <c r="K92" s="151">
        <f t="shared" si="1"/>
        <v>323.3333333333333</v>
      </c>
    </row>
    <row r="93" spans="1:11" s="21" customFormat="1" ht="13.5" thickBot="1">
      <c r="A93" s="27"/>
      <c r="B93" s="28"/>
      <c r="C93" s="28"/>
      <c r="D93" s="28">
        <v>1</v>
      </c>
      <c r="E93" s="28"/>
      <c r="F93" s="82"/>
      <c r="G93" s="34" t="s">
        <v>4</v>
      </c>
      <c r="H93" s="131">
        <f>SUM(H94:H95)</f>
        <v>150</v>
      </c>
      <c r="I93" s="131">
        <f>SUM(I94:I95)</f>
        <v>150</v>
      </c>
      <c r="J93" s="131">
        <f>SUM(J94:J95)</f>
        <v>485</v>
      </c>
      <c r="K93" s="151">
        <f t="shared" si="1"/>
        <v>323.3333333333333</v>
      </c>
    </row>
    <row r="94" spans="1:11" s="21" customFormat="1" ht="13.5" thickBot="1">
      <c r="A94" s="27"/>
      <c r="B94" s="28"/>
      <c r="C94" s="28"/>
      <c r="D94" s="28"/>
      <c r="E94" s="28">
        <v>2</v>
      </c>
      <c r="F94" s="82"/>
      <c r="G94" s="34" t="s">
        <v>113</v>
      </c>
      <c r="H94" s="131">
        <v>150</v>
      </c>
      <c r="I94" s="136">
        <v>150</v>
      </c>
      <c r="J94" s="136">
        <v>485</v>
      </c>
      <c r="K94" s="151">
        <f t="shared" si="1"/>
        <v>323.3333333333333</v>
      </c>
    </row>
    <row r="95" spans="1:11" s="21" customFormat="1" ht="13.5" thickBot="1">
      <c r="A95" s="27"/>
      <c r="B95" s="28"/>
      <c r="C95" s="28"/>
      <c r="D95" s="28"/>
      <c r="E95" s="28">
        <v>3</v>
      </c>
      <c r="F95" s="82"/>
      <c r="G95" s="34" t="s">
        <v>114</v>
      </c>
      <c r="H95" s="131"/>
      <c r="I95" s="136"/>
      <c r="J95" s="136"/>
      <c r="K95" s="151"/>
    </row>
    <row r="96" spans="1:11" s="21" customFormat="1" ht="13.5" thickBot="1">
      <c r="A96" s="27"/>
      <c r="B96" s="28"/>
      <c r="C96" s="28"/>
      <c r="D96" s="28"/>
      <c r="E96" s="28"/>
      <c r="F96" s="198" t="s">
        <v>28</v>
      </c>
      <c r="G96" s="209"/>
      <c r="H96" s="125">
        <f>SUM(H92)</f>
        <v>150</v>
      </c>
      <c r="I96" s="125">
        <f>SUM(I92)</f>
        <v>150</v>
      </c>
      <c r="J96" s="125">
        <f>SUM(J92)</f>
        <v>485</v>
      </c>
      <c r="K96" s="151">
        <f t="shared" si="1"/>
        <v>323.3333333333333</v>
      </c>
    </row>
    <row r="97" spans="1:11" s="21" customFormat="1" ht="13.5" thickBot="1">
      <c r="A97" s="27"/>
      <c r="B97" s="28" t="s">
        <v>69</v>
      </c>
      <c r="C97" s="28"/>
      <c r="D97" s="28"/>
      <c r="E97" s="28"/>
      <c r="F97" s="50"/>
      <c r="G97" s="91" t="s">
        <v>70</v>
      </c>
      <c r="H97" s="123"/>
      <c r="I97" s="67"/>
      <c r="J97" s="67"/>
      <c r="K97" s="151"/>
    </row>
    <row r="98" spans="1:11" s="21" customFormat="1" ht="13.5" thickBot="1">
      <c r="A98" s="27"/>
      <c r="B98" s="28"/>
      <c r="C98" s="28">
        <v>4</v>
      </c>
      <c r="D98" s="28"/>
      <c r="E98" s="28"/>
      <c r="F98" s="50"/>
      <c r="G98" s="91" t="s">
        <v>135</v>
      </c>
      <c r="H98" s="123">
        <f aca="true" t="shared" si="3" ref="H98:J99">SUM(H99)</f>
        <v>2100</v>
      </c>
      <c r="I98" s="123">
        <f t="shared" si="3"/>
        <v>2100</v>
      </c>
      <c r="J98" s="123">
        <f t="shared" si="3"/>
        <v>4480</v>
      </c>
      <c r="K98" s="151">
        <f t="shared" si="1"/>
        <v>213.33333333333334</v>
      </c>
    </row>
    <row r="99" spans="1:11" s="21" customFormat="1" ht="13.5" thickBot="1">
      <c r="A99" s="27"/>
      <c r="B99" s="28"/>
      <c r="C99" s="28"/>
      <c r="D99" s="28">
        <v>1</v>
      </c>
      <c r="E99" s="28"/>
      <c r="F99" s="50"/>
      <c r="G99" s="91" t="s">
        <v>102</v>
      </c>
      <c r="H99" s="123">
        <f t="shared" si="3"/>
        <v>2100</v>
      </c>
      <c r="I99" s="123">
        <f t="shared" si="3"/>
        <v>2100</v>
      </c>
      <c r="J99" s="123">
        <f t="shared" si="3"/>
        <v>4480</v>
      </c>
      <c r="K99" s="151">
        <f t="shared" si="1"/>
        <v>213.33333333333334</v>
      </c>
    </row>
    <row r="100" spans="1:11" s="21" customFormat="1" ht="13.5" thickBot="1">
      <c r="A100" s="27"/>
      <c r="B100" s="28"/>
      <c r="C100" s="28"/>
      <c r="D100" s="28"/>
      <c r="E100" s="28">
        <v>1</v>
      </c>
      <c r="F100" s="50"/>
      <c r="G100" s="91" t="s">
        <v>11</v>
      </c>
      <c r="H100" s="123">
        <v>2100</v>
      </c>
      <c r="I100" s="67">
        <v>2100</v>
      </c>
      <c r="J100" s="67">
        <v>4480</v>
      </c>
      <c r="K100" s="151">
        <f t="shared" si="1"/>
        <v>213.33333333333334</v>
      </c>
    </row>
    <row r="101" spans="1:11" s="21" customFormat="1" ht="13.5" thickBot="1">
      <c r="A101" s="27"/>
      <c r="B101" s="28"/>
      <c r="C101" s="28"/>
      <c r="D101" s="28"/>
      <c r="E101" s="28"/>
      <c r="F101" s="198" t="s">
        <v>28</v>
      </c>
      <c r="G101" s="209"/>
      <c r="H101" s="125">
        <f>SUM(H98)</f>
        <v>2100</v>
      </c>
      <c r="I101" s="125">
        <f>SUM(I98)</f>
        <v>2100</v>
      </c>
      <c r="J101" s="125">
        <f>SUM(J98)</f>
        <v>4480</v>
      </c>
      <c r="K101" s="151">
        <f t="shared" si="1"/>
        <v>213.33333333333334</v>
      </c>
    </row>
    <row r="102" spans="1:11" s="21" customFormat="1" ht="13.5" thickBot="1">
      <c r="A102" s="27"/>
      <c r="B102" s="28" t="s">
        <v>74</v>
      </c>
      <c r="C102" s="28"/>
      <c r="D102" s="28"/>
      <c r="E102" s="28"/>
      <c r="F102" s="98"/>
      <c r="G102" s="142" t="s">
        <v>285</v>
      </c>
      <c r="H102" s="140"/>
      <c r="I102" s="140"/>
      <c r="J102" s="140"/>
      <c r="K102" s="151"/>
    </row>
    <row r="103" spans="1:11" s="21" customFormat="1" ht="13.5" thickBot="1">
      <c r="A103" s="27"/>
      <c r="B103" s="28"/>
      <c r="C103" s="28">
        <v>4</v>
      </c>
      <c r="D103" s="28"/>
      <c r="E103" s="28"/>
      <c r="F103" s="98"/>
      <c r="G103" s="91" t="s">
        <v>135</v>
      </c>
      <c r="H103" s="144"/>
      <c r="I103" s="144">
        <f>SUM(I104)</f>
        <v>330</v>
      </c>
      <c r="J103" s="144">
        <f>SUM(J104)</f>
        <v>330</v>
      </c>
      <c r="K103" s="151">
        <f t="shared" si="1"/>
        <v>100</v>
      </c>
    </row>
    <row r="104" spans="1:11" s="21" customFormat="1" ht="13.5" thickBot="1">
      <c r="A104" s="27"/>
      <c r="B104" s="28"/>
      <c r="C104" s="28"/>
      <c r="D104" s="28">
        <v>1</v>
      </c>
      <c r="E104" s="28"/>
      <c r="F104" s="98"/>
      <c r="G104" s="91" t="s">
        <v>102</v>
      </c>
      <c r="H104" s="144"/>
      <c r="I104" s="144">
        <v>330</v>
      </c>
      <c r="J104" s="144">
        <v>330</v>
      </c>
      <c r="K104" s="151">
        <f t="shared" si="1"/>
        <v>100</v>
      </c>
    </row>
    <row r="105" spans="1:11" s="21" customFormat="1" ht="13.5" thickBot="1">
      <c r="A105" s="27"/>
      <c r="B105" s="28"/>
      <c r="C105" s="28"/>
      <c r="D105" s="28"/>
      <c r="E105" s="28"/>
      <c r="F105" s="198" t="s">
        <v>28</v>
      </c>
      <c r="G105" s="209"/>
      <c r="H105" s="145"/>
      <c r="I105" s="145">
        <f>SUM(I103)</f>
        <v>330</v>
      </c>
      <c r="J105" s="145">
        <f>SUM(J103)</f>
        <v>330</v>
      </c>
      <c r="K105" s="151">
        <f t="shared" si="1"/>
        <v>100</v>
      </c>
    </row>
    <row r="106" spans="1:11" s="21" customFormat="1" ht="13.5" thickBot="1">
      <c r="A106" s="27"/>
      <c r="B106" s="28" t="s">
        <v>76</v>
      </c>
      <c r="C106" s="28"/>
      <c r="D106" s="28"/>
      <c r="E106" s="28"/>
      <c r="F106" s="98"/>
      <c r="G106" s="142" t="s">
        <v>286</v>
      </c>
      <c r="H106" s="140"/>
      <c r="I106" s="140"/>
      <c r="J106" s="140"/>
      <c r="K106" s="151"/>
    </row>
    <row r="107" spans="1:11" s="21" customFormat="1" ht="13.5" thickBot="1">
      <c r="A107" s="27"/>
      <c r="B107" s="28"/>
      <c r="C107" s="28">
        <v>4</v>
      </c>
      <c r="D107" s="28"/>
      <c r="E107" s="28"/>
      <c r="F107" s="98"/>
      <c r="G107" s="91" t="s">
        <v>135</v>
      </c>
      <c r="H107" s="140"/>
      <c r="I107" s="144">
        <f>SUM(I108)</f>
        <v>5612</v>
      </c>
      <c r="J107" s="144">
        <f>SUM(J108)</f>
        <v>4894</v>
      </c>
      <c r="K107" s="151">
        <f t="shared" si="1"/>
        <v>87.20598717034925</v>
      </c>
    </row>
    <row r="108" spans="1:11" s="21" customFormat="1" ht="13.5" thickBot="1">
      <c r="A108" s="27"/>
      <c r="B108" s="28"/>
      <c r="C108" s="28"/>
      <c r="D108" s="28">
        <v>1</v>
      </c>
      <c r="E108" s="28"/>
      <c r="F108" s="98"/>
      <c r="G108" s="91" t="s">
        <v>102</v>
      </c>
      <c r="H108" s="140"/>
      <c r="I108" s="144">
        <v>5612</v>
      </c>
      <c r="J108" s="144">
        <v>4894</v>
      </c>
      <c r="K108" s="151">
        <f t="shared" si="1"/>
        <v>87.20598717034925</v>
      </c>
    </row>
    <row r="109" spans="1:11" s="21" customFormat="1" ht="13.5" thickBot="1">
      <c r="A109" s="27"/>
      <c r="B109" s="28"/>
      <c r="C109" s="28"/>
      <c r="D109" s="28"/>
      <c r="E109" s="28"/>
      <c r="F109" s="198" t="s">
        <v>28</v>
      </c>
      <c r="G109" s="209"/>
      <c r="H109" s="143"/>
      <c r="I109" s="145">
        <f>SUM(I107)</f>
        <v>5612</v>
      </c>
      <c r="J109" s="145">
        <f>SUM(J107)</f>
        <v>4894</v>
      </c>
      <c r="K109" s="151">
        <f t="shared" si="1"/>
        <v>87.20598717034925</v>
      </c>
    </row>
    <row r="110" spans="1:11" s="21" customFormat="1" ht="13.5" thickBot="1">
      <c r="A110" s="27"/>
      <c r="B110" s="28" t="s">
        <v>287</v>
      </c>
      <c r="C110" s="28"/>
      <c r="D110" s="28"/>
      <c r="E110" s="28"/>
      <c r="F110" s="98"/>
      <c r="G110" s="142" t="s">
        <v>288</v>
      </c>
      <c r="H110" s="140"/>
      <c r="I110" s="140"/>
      <c r="J110" s="140"/>
      <c r="K110" s="151"/>
    </row>
    <row r="111" spans="1:11" s="21" customFormat="1" ht="13.5" thickBot="1">
      <c r="A111" s="27"/>
      <c r="B111" s="28"/>
      <c r="C111" s="28">
        <v>4</v>
      </c>
      <c r="D111" s="28"/>
      <c r="E111" s="28"/>
      <c r="F111" s="98"/>
      <c r="G111" s="91" t="s">
        <v>135</v>
      </c>
      <c r="H111" s="144"/>
      <c r="I111" s="144">
        <f>SUM(I112)</f>
        <v>2189</v>
      </c>
      <c r="J111" s="144">
        <f>SUM(J112)</f>
        <v>2808</v>
      </c>
      <c r="K111" s="151">
        <f t="shared" si="1"/>
        <v>128.2777523983554</v>
      </c>
    </row>
    <row r="112" spans="1:11" s="21" customFormat="1" ht="13.5" thickBot="1">
      <c r="A112" s="27"/>
      <c r="B112" s="28"/>
      <c r="C112" s="28"/>
      <c r="D112" s="28">
        <v>1</v>
      </c>
      <c r="E112" s="28"/>
      <c r="F112" s="98"/>
      <c r="G112" s="91" t="s">
        <v>102</v>
      </c>
      <c r="H112" s="144"/>
      <c r="I112" s="144">
        <v>2189</v>
      </c>
      <c r="J112" s="144">
        <v>2808</v>
      </c>
      <c r="K112" s="151">
        <f t="shared" si="1"/>
        <v>128.2777523983554</v>
      </c>
    </row>
    <row r="113" spans="1:11" s="21" customFormat="1" ht="13.5" thickBot="1">
      <c r="A113" s="27"/>
      <c r="B113" s="28"/>
      <c r="C113" s="28"/>
      <c r="D113" s="28"/>
      <c r="E113" s="28"/>
      <c r="F113" s="195" t="s">
        <v>28</v>
      </c>
      <c r="G113" s="197"/>
      <c r="H113" s="187"/>
      <c r="I113" s="187">
        <f>SUM(I111)</f>
        <v>2189</v>
      </c>
      <c r="J113" s="187">
        <f>SUM(J111)</f>
        <v>2808</v>
      </c>
      <c r="K113" s="151">
        <f t="shared" si="1"/>
        <v>128.2777523983554</v>
      </c>
    </row>
    <row r="114" spans="1:11" s="21" customFormat="1" ht="13.5" thickBot="1">
      <c r="A114" s="27"/>
      <c r="B114" s="28" t="s">
        <v>301</v>
      </c>
      <c r="C114" s="28"/>
      <c r="D114" s="28"/>
      <c r="E114" s="28"/>
      <c r="F114" s="98"/>
      <c r="G114" s="142" t="s">
        <v>325</v>
      </c>
      <c r="H114" s="189"/>
      <c r="I114" s="189"/>
      <c r="J114" s="190"/>
      <c r="K114" s="151"/>
    </row>
    <row r="115" spans="1:11" s="21" customFormat="1" ht="13.5" thickBot="1">
      <c r="A115" s="27"/>
      <c r="B115" s="28"/>
      <c r="C115" s="28">
        <v>4</v>
      </c>
      <c r="D115" s="28"/>
      <c r="E115" s="28"/>
      <c r="F115" s="98"/>
      <c r="G115" s="91" t="s">
        <v>135</v>
      </c>
      <c r="H115" s="189"/>
      <c r="I115" s="189"/>
      <c r="J115" s="192">
        <f>SUM(J116)</f>
        <v>2361</v>
      </c>
      <c r="K115" s="151"/>
    </row>
    <row r="116" spans="1:11" s="21" customFormat="1" ht="13.5" thickBot="1">
      <c r="A116" s="27"/>
      <c r="B116" s="28"/>
      <c r="C116" s="28"/>
      <c r="D116" s="28">
        <v>1</v>
      </c>
      <c r="E116" s="28"/>
      <c r="F116" s="98"/>
      <c r="G116" s="91" t="s">
        <v>102</v>
      </c>
      <c r="H116" s="188"/>
      <c r="I116" s="188"/>
      <c r="J116" s="191">
        <v>2361</v>
      </c>
      <c r="K116" s="151"/>
    </row>
    <row r="117" spans="1:11" s="21" customFormat="1" ht="13.5" thickBot="1">
      <c r="A117" s="27"/>
      <c r="B117" s="28"/>
      <c r="C117" s="28"/>
      <c r="D117" s="28"/>
      <c r="E117" s="28"/>
      <c r="F117" s="195" t="s">
        <v>28</v>
      </c>
      <c r="G117" s="197"/>
      <c r="H117" s="141"/>
      <c r="I117" s="141"/>
      <c r="J117" s="193">
        <f>SUM(J114:K115)</f>
        <v>2361</v>
      </c>
      <c r="K117" s="151"/>
    </row>
    <row r="118" spans="1:11" s="21" customFormat="1" ht="13.5" thickBot="1">
      <c r="A118" s="63">
        <v>2</v>
      </c>
      <c r="B118" s="64"/>
      <c r="C118" s="64"/>
      <c r="D118" s="64"/>
      <c r="E118" s="64"/>
      <c r="F118" s="198" t="s">
        <v>164</v>
      </c>
      <c r="G118" s="217"/>
      <c r="H118" s="123"/>
      <c r="I118" s="67"/>
      <c r="J118" s="67"/>
      <c r="K118" s="151"/>
    </row>
    <row r="119" spans="1:11" s="21" customFormat="1" ht="13.5" thickBot="1">
      <c r="A119" s="27"/>
      <c r="B119" s="28">
        <v>4</v>
      </c>
      <c r="C119" s="28"/>
      <c r="D119" s="28"/>
      <c r="E119" s="28"/>
      <c r="F119" s="42"/>
      <c r="G119" s="95" t="s">
        <v>211</v>
      </c>
      <c r="H119" s="123"/>
      <c r="I119" s="67"/>
      <c r="J119" s="67"/>
      <c r="K119" s="151"/>
    </row>
    <row r="120" spans="1:11" s="21" customFormat="1" ht="13.5" thickBot="1">
      <c r="A120" s="27"/>
      <c r="B120" s="28"/>
      <c r="C120" s="28">
        <v>1</v>
      </c>
      <c r="D120" s="28"/>
      <c r="E120" s="28"/>
      <c r="F120" s="42"/>
      <c r="G120" s="91" t="s">
        <v>104</v>
      </c>
      <c r="H120" s="123">
        <f>SUM(H121)</f>
        <v>1000</v>
      </c>
      <c r="I120" s="123">
        <f>SUM(I121)</f>
        <v>1000</v>
      </c>
      <c r="J120" s="123">
        <f>SUM(J121)</f>
        <v>1608</v>
      </c>
      <c r="K120" s="151">
        <f t="shared" si="1"/>
        <v>160.8</v>
      </c>
    </row>
    <row r="121" spans="1:11" s="21" customFormat="1" ht="13.5" thickBot="1">
      <c r="A121" s="27"/>
      <c r="B121" s="28"/>
      <c r="C121" s="28"/>
      <c r="D121" s="28">
        <v>1</v>
      </c>
      <c r="E121" s="28"/>
      <c r="F121" s="42"/>
      <c r="G121" s="91" t="s">
        <v>4</v>
      </c>
      <c r="H121" s="123">
        <f>SUM(H122:H123)</f>
        <v>1000</v>
      </c>
      <c r="I121" s="123">
        <f>SUM(I122:I123)</f>
        <v>1000</v>
      </c>
      <c r="J121" s="123">
        <f>SUM(J122:J123)</f>
        <v>1608</v>
      </c>
      <c r="K121" s="151">
        <f t="shared" si="1"/>
        <v>160.8</v>
      </c>
    </row>
    <row r="122" spans="1:11" s="21" customFormat="1" ht="13.5" thickBot="1">
      <c r="A122" s="27"/>
      <c r="B122" s="28"/>
      <c r="C122" s="28"/>
      <c r="D122" s="28"/>
      <c r="E122" s="28">
        <v>2</v>
      </c>
      <c r="F122" s="42"/>
      <c r="G122" s="91" t="s">
        <v>113</v>
      </c>
      <c r="H122" s="123">
        <v>1000</v>
      </c>
      <c r="I122" s="67">
        <v>1000</v>
      </c>
      <c r="J122" s="67">
        <v>1535</v>
      </c>
      <c r="K122" s="151">
        <f t="shared" si="1"/>
        <v>153.5</v>
      </c>
    </row>
    <row r="123" spans="1:11" s="21" customFormat="1" ht="13.5" thickBot="1">
      <c r="A123" s="27"/>
      <c r="B123" s="28"/>
      <c r="C123" s="28"/>
      <c r="D123" s="28"/>
      <c r="E123" s="28">
        <v>3</v>
      </c>
      <c r="F123" s="42"/>
      <c r="G123" s="91" t="s">
        <v>132</v>
      </c>
      <c r="H123" s="123">
        <v>0</v>
      </c>
      <c r="I123" s="67">
        <v>0</v>
      </c>
      <c r="J123" s="67">
        <v>73</v>
      </c>
      <c r="K123" s="151"/>
    </row>
    <row r="124" spans="1:11" s="21" customFormat="1" ht="13.5" thickBot="1">
      <c r="A124" s="27"/>
      <c r="B124" s="28"/>
      <c r="C124" s="28"/>
      <c r="D124" s="28"/>
      <c r="E124" s="28"/>
      <c r="F124" s="198" t="s">
        <v>28</v>
      </c>
      <c r="G124" s="199"/>
      <c r="H124" s="125">
        <f>SUM(H120)</f>
        <v>1000</v>
      </c>
      <c r="I124" s="125">
        <f>SUM(I120)</f>
        <v>1000</v>
      </c>
      <c r="J124" s="125">
        <f>SUM(J120)</f>
        <v>1608</v>
      </c>
      <c r="K124" s="151">
        <f t="shared" si="1"/>
        <v>160.8</v>
      </c>
    </row>
    <row r="125" spans="1:11" s="21" customFormat="1" ht="13.5" thickBot="1">
      <c r="A125" s="27"/>
      <c r="B125" s="28">
        <v>5</v>
      </c>
      <c r="C125" s="28"/>
      <c r="D125" s="28"/>
      <c r="E125" s="28"/>
      <c r="F125" s="82"/>
      <c r="G125" s="74" t="s">
        <v>212</v>
      </c>
      <c r="H125" s="131"/>
      <c r="I125" s="136"/>
      <c r="J125" s="136"/>
      <c r="K125" s="151"/>
    </row>
    <row r="126" spans="1:11" s="21" customFormat="1" ht="13.5" thickBot="1">
      <c r="A126" s="27"/>
      <c r="B126" s="28"/>
      <c r="C126" s="28">
        <v>4</v>
      </c>
      <c r="D126" s="28"/>
      <c r="E126" s="28"/>
      <c r="F126" s="82"/>
      <c r="G126" s="34" t="s">
        <v>101</v>
      </c>
      <c r="H126" s="131"/>
      <c r="I126" s="136">
        <f>SUM(I127)</f>
        <v>7989</v>
      </c>
      <c r="J126" s="136">
        <f>SUM(J127)</f>
        <v>7989</v>
      </c>
      <c r="K126" s="151">
        <f t="shared" si="1"/>
        <v>100</v>
      </c>
    </row>
    <row r="127" spans="1:11" s="21" customFormat="1" ht="13.5" thickBot="1">
      <c r="A127" s="27"/>
      <c r="B127" s="28"/>
      <c r="C127" s="28"/>
      <c r="D127" s="28">
        <v>2</v>
      </c>
      <c r="E127" s="28"/>
      <c r="F127" s="82"/>
      <c r="G127" s="34" t="s">
        <v>317</v>
      </c>
      <c r="H127" s="131"/>
      <c r="I127" s="136">
        <v>7989</v>
      </c>
      <c r="J127" s="136">
        <v>7989</v>
      </c>
      <c r="K127" s="151">
        <f t="shared" si="1"/>
        <v>100</v>
      </c>
    </row>
    <row r="128" spans="1:11" s="21" customFormat="1" ht="13.5" thickBot="1">
      <c r="A128" s="27"/>
      <c r="B128" s="28"/>
      <c r="C128" s="28"/>
      <c r="D128" s="28"/>
      <c r="E128" s="28"/>
      <c r="F128" s="172" t="s">
        <v>28</v>
      </c>
      <c r="G128" s="180"/>
      <c r="H128" s="148"/>
      <c r="I128" s="149">
        <f>SUM(I126)</f>
        <v>7989</v>
      </c>
      <c r="J128" s="149">
        <f>SUM(J126)</f>
        <v>7989</v>
      </c>
      <c r="K128" s="151">
        <f t="shared" si="1"/>
        <v>100</v>
      </c>
    </row>
    <row r="129" spans="1:11" s="21" customFormat="1" ht="13.5" thickBot="1">
      <c r="A129" s="27"/>
      <c r="B129" s="28">
        <v>6</v>
      </c>
      <c r="C129" s="28"/>
      <c r="D129" s="28"/>
      <c r="E129" s="28"/>
      <c r="F129" s="40"/>
      <c r="G129" s="93" t="s">
        <v>235</v>
      </c>
      <c r="H129" s="123"/>
      <c r="I129" s="67"/>
      <c r="J129" s="67"/>
      <c r="K129" s="151"/>
    </row>
    <row r="130" spans="1:11" s="21" customFormat="1" ht="13.5" thickBot="1">
      <c r="A130" s="27"/>
      <c r="B130" s="28"/>
      <c r="C130" s="28">
        <v>1</v>
      </c>
      <c r="D130" s="28"/>
      <c r="E130" s="28"/>
      <c r="F130" s="42"/>
      <c r="G130" s="34" t="s">
        <v>104</v>
      </c>
      <c r="H130" s="123">
        <f>SUM(H131)</f>
        <v>625</v>
      </c>
      <c r="I130" s="123">
        <f>SUM(I131)</f>
        <v>625</v>
      </c>
      <c r="J130" s="123">
        <f>SUM(J131)</f>
        <v>477</v>
      </c>
      <c r="K130" s="151">
        <f t="shared" si="1"/>
        <v>76.32</v>
      </c>
    </row>
    <row r="131" spans="1:11" s="21" customFormat="1" ht="13.5" thickBot="1">
      <c r="A131" s="27"/>
      <c r="B131" s="28"/>
      <c r="C131" s="28"/>
      <c r="D131" s="28">
        <v>1</v>
      </c>
      <c r="E131" s="28"/>
      <c r="F131" s="42"/>
      <c r="G131" s="34" t="s">
        <v>4</v>
      </c>
      <c r="H131" s="123">
        <f>SUM(H132:H133)</f>
        <v>625</v>
      </c>
      <c r="I131" s="123">
        <f>SUM(I132:I133)</f>
        <v>625</v>
      </c>
      <c r="J131" s="123">
        <f>SUM(J132:J133)</f>
        <v>477</v>
      </c>
      <c r="K131" s="151">
        <f t="shared" si="1"/>
        <v>76.32</v>
      </c>
    </row>
    <row r="132" spans="1:11" s="21" customFormat="1" ht="13.5" thickBot="1">
      <c r="A132" s="27"/>
      <c r="B132" s="28"/>
      <c r="C132" s="28"/>
      <c r="D132" s="28"/>
      <c r="E132" s="28">
        <v>2</v>
      </c>
      <c r="F132" s="42"/>
      <c r="G132" s="34" t="s">
        <v>113</v>
      </c>
      <c r="H132" s="123">
        <v>500</v>
      </c>
      <c r="I132" s="67">
        <v>500</v>
      </c>
      <c r="J132" s="67">
        <v>382</v>
      </c>
      <c r="K132" s="151">
        <f t="shared" si="1"/>
        <v>76.4</v>
      </c>
    </row>
    <row r="133" spans="1:11" s="21" customFormat="1" ht="13.5" thickBot="1">
      <c r="A133" s="27"/>
      <c r="B133" s="28"/>
      <c r="C133" s="28"/>
      <c r="D133" s="28"/>
      <c r="E133" s="28">
        <v>3</v>
      </c>
      <c r="F133" s="42"/>
      <c r="G133" s="34" t="s">
        <v>132</v>
      </c>
      <c r="H133" s="123">
        <v>125</v>
      </c>
      <c r="I133" s="67">
        <v>125</v>
      </c>
      <c r="J133" s="67">
        <v>95</v>
      </c>
      <c r="K133" s="151">
        <f t="shared" si="1"/>
        <v>76</v>
      </c>
    </row>
    <row r="134" spans="1:11" s="21" customFormat="1" ht="13.5" thickBot="1">
      <c r="A134" s="27"/>
      <c r="B134" s="28"/>
      <c r="C134" s="28"/>
      <c r="D134" s="28"/>
      <c r="E134" s="28"/>
      <c r="F134" s="203" t="s">
        <v>28</v>
      </c>
      <c r="G134" s="218"/>
      <c r="H134" s="125">
        <f>SUM(H130)</f>
        <v>625</v>
      </c>
      <c r="I134" s="125">
        <f>SUM(I130)</f>
        <v>625</v>
      </c>
      <c r="J134" s="125">
        <f>SUM(J130)</f>
        <v>477</v>
      </c>
      <c r="K134" s="151">
        <f t="shared" si="1"/>
        <v>76.32</v>
      </c>
    </row>
    <row r="135" spans="1:11" s="21" customFormat="1" ht="13.5" thickBot="1">
      <c r="A135" s="63">
        <v>4</v>
      </c>
      <c r="B135" s="64"/>
      <c r="C135" s="64"/>
      <c r="D135" s="64"/>
      <c r="E135" s="64"/>
      <c r="F135" s="195" t="s">
        <v>79</v>
      </c>
      <c r="G135" s="196"/>
      <c r="H135" s="123"/>
      <c r="I135" s="67"/>
      <c r="J135" s="67"/>
      <c r="K135" s="151"/>
    </row>
    <row r="136" spans="1:11" s="21" customFormat="1" ht="13.5" thickBot="1">
      <c r="A136" s="27"/>
      <c r="B136" s="28">
        <v>9</v>
      </c>
      <c r="C136" s="28"/>
      <c r="D136" s="28"/>
      <c r="E136" s="28"/>
      <c r="F136" s="41"/>
      <c r="G136" s="91" t="s">
        <v>78</v>
      </c>
      <c r="H136" s="123"/>
      <c r="I136" s="67"/>
      <c r="J136" s="67"/>
      <c r="K136" s="151"/>
    </row>
    <row r="137" spans="1:11" s="21" customFormat="1" ht="13.5" thickBot="1">
      <c r="A137" s="27"/>
      <c r="B137" s="28"/>
      <c r="C137" s="28">
        <v>1</v>
      </c>
      <c r="D137" s="28"/>
      <c r="E137" s="28"/>
      <c r="F137" s="42"/>
      <c r="G137" s="34" t="s">
        <v>104</v>
      </c>
      <c r="H137" s="123">
        <f>SUM(H139:H140)</f>
        <v>14370</v>
      </c>
      <c r="I137" s="123">
        <f>SUM(I139:I140)</f>
        <v>14370</v>
      </c>
      <c r="J137" s="123">
        <f>SUM(J139:J140)</f>
        <v>14075</v>
      </c>
      <c r="K137" s="151">
        <f t="shared" si="1"/>
        <v>97.94711203897008</v>
      </c>
    </row>
    <row r="138" spans="1:11" s="21" customFormat="1" ht="13.5" thickBot="1">
      <c r="A138" s="27"/>
      <c r="B138" s="28"/>
      <c r="C138" s="28"/>
      <c r="D138" s="28">
        <v>1</v>
      </c>
      <c r="E138" s="28"/>
      <c r="F138" s="42"/>
      <c r="G138" s="34" t="s">
        <v>4</v>
      </c>
      <c r="H138" s="123">
        <f>SUM(H139:H140)</f>
        <v>14370</v>
      </c>
      <c r="I138" s="123">
        <f>SUM(I139:I140)</f>
        <v>14370</v>
      </c>
      <c r="J138" s="123">
        <f>SUM(J139:J140)</f>
        <v>14075</v>
      </c>
      <c r="K138" s="151">
        <f t="shared" si="1"/>
        <v>97.94711203897008</v>
      </c>
    </row>
    <row r="139" spans="1:11" s="21" customFormat="1" ht="13.5" thickBot="1">
      <c r="A139" s="27"/>
      <c r="B139" s="28"/>
      <c r="C139" s="28"/>
      <c r="D139" s="28"/>
      <c r="E139" s="28">
        <v>2</v>
      </c>
      <c r="F139" s="42"/>
      <c r="G139" s="34" t="s">
        <v>113</v>
      </c>
      <c r="H139" s="123">
        <v>11496</v>
      </c>
      <c r="I139" s="67">
        <v>11496</v>
      </c>
      <c r="J139" s="67">
        <v>11260</v>
      </c>
      <c r="K139" s="151">
        <f t="shared" si="1"/>
        <v>97.94711203897008</v>
      </c>
    </row>
    <row r="140" spans="1:11" s="21" customFormat="1" ht="13.5" thickBot="1">
      <c r="A140" s="27"/>
      <c r="B140" s="28"/>
      <c r="C140" s="28"/>
      <c r="D140" s="28"/>
      <c r="E140" s="28">
        <v>3</v>
      </c>
      <c r="F140" s="42"/>
      <c r="G140" s="34" t="s">
        <v>132</v>
      </c>
      <c r="H140" s="123">
        <v>2874</v>
      </c>
      <c r="I140" s="67">
        <v>2874</v>
      </c>
      <c r="J140" s="67">
        <v>2815</v>
      </c>
      <c r="K140" s="151">
        <f t="shared" si="1"/>
        <v>97.94711203897008</v>
      </c>
    </row>
    <row r="141" spans="1:11" s="21" customFormat="1" ht="13.5" thickBot="1">
      <c r="A141" s="27"/>
      <c r="B141" s="28"/>
      <c r="C141" s="28"/>
      <c r="D141" s="28"/>
      <c r="E141" s="28"/>
      <c r="F141" s="198" t="s">
        <v>28</v>
      </c>
      <c r="G141" s="199"/>
      <c r="H141" s="125">
        <f>SUM(H137)</f>
        <v>14370</v>
      </c>
      <c r="I141" s="125">
        <f>SUM(I137)</f>
        <v>14370</v>
      </c>
      <c r="J141" s="125">
        <f>SUM(J137)</f>
        <v>14075</v>
      </c>
      <c r="K141" s="151">
        <f t="shared" si="1"/>
        <v>97.94711203897008</v>
      </c>
    </row>
    <row r="142" spans="1:11" s="21" customFormat="1" ht="13.5" thickBot="1">
      <c r="A142" s="27"/>
      <c r="B142" s="28">
        <v>10</v>
      </c>
      <c r="C142" s="28"/>
      <c r="D142" s="28"/>
      <c r="E142" s="28"/>
      <c r="F142" s="40"/>
      <c r="G142" s="93" t="s">
        <v>80</v>
      </c>
      <c r="H142" s="123"/>
      <c r="I142" s="67"/>
      <c r="J142" s="67"/>
      <c r="K142" s="151"/>
    </row>
    <row r="143" spans="1:11" s="21" customFormat="1" ht="13.5" thickBot="1">
      <c r="A143" s="27"/>
      <c r="B143" s="28"/>
      <c r="C143" s="28">
        <v>1</v>
      </c>
      <c r="D143" s="28"/>
      <c r="E143" s="28"/>
      <c r="F143" s="42"/>
      <c r="G143" s="34" t="s">
        <v>104</v>
      </c>
      <c r="H143" s="123">
        <f>SUM(H144)</f>
        <v>3113</v>
      </c>
      <c r="I143" s="123">
        <f>SUM(I144)</f>
        <v>3113</v>
      </c>
      <c r="J143" s="123">
        <f>SUM(J144)</f>
        <v>2867</v>
      </c>
      <c r="K143" s="151">
        <f t="shared" si="1"/>
        <v>92.0976549951815</v>
      </c>
    </row>
    <row r="144" spans="1:11" s="21" customFormat="1" ht="13.5" thickBot="1">
      <c r="A144" s="27"/>
      <c r="B144" s="28"/>
      <c r="C144" s="28"/>
      <c r="D144" s="28">
        <v>1</v>
      </c>
      <c r="E144" s="28"/>
      <c r="F144" s="42"/>
      <c r="G144" s="34" t="s">
        <v>4</v>
      </c>
      <c r="H144" s="123">
        <f>SUM(H145:H146)</f>
        <v>3113</v>
      </c>
      <c r="I144" s="123">
        <f>SUM(I145:I146)</f>
        <v>3113</v>
      </c>
      <c r="J144" s="123">
        <f>SUM(J145:J146)</f>
        <v>2867</v>
      </c>
      <c r="K144" s="151">
        <f t="shared" si="1"/>
        <v>92.0976549951815</v>
      </c>
    </row>
    <row r="145" spans="1:11" s="21" customFormat="1" ht="13.5" thickBot="1">
      <c r="A145" s="27"/>
      <c r="B145" s="28"/>
      <c r="C145" s="28"/>
      <c r="D145" s="28"/>
      <c r="E145" s="28">
        <v>2</v>
      </c>
      <c r="F145" s="42"/>
      <c r="G145" s="34" t="s">
        <v>113</v>
      </c>
      <c r="H145" s="123">
        <v>2490</v>
      </c>
      <c r="I145" s="67">
        <v>2490</v>
      </c>
      <c r="J145" s="67">
        <v>2349</v>
      </c>
      <c r="K145" s="151">
        <f t="shared" si="1"/>
        <v>94.33734939759036</v>
      </c>
    </row>
    <row r="146" spans="1:11" s="21" customFormat="1" ht="13.5" thickBot="1">
      <c r="A146" s="27"/>
      <c r="B146" s="28"/>
      <c r="C146" s="28"/>
      <c r="D146" s="28"/>
      <c r="E146" s="28">
        <v>3</v>
      </c>
      <c r="F146" s="42"/>
      <c r="G146" s="34" t="s">
        <v>132</v>
      </c>
      <c r="H146" s="123">
        <v>623</v>
      </c>
      <c r="I146" s="67">
        <v>623</v>
      </c>
      <c r="J146" s="67">
        <v>518</v>
      </c>
      <c r="K146" s="151">
        <f t="shared" si="1"/>
        <v>83.14606741573034</v>
      </c>
    </row>
    <row r="147" spans="1:11" s="21" customFormat="1" ht="13.5" thickBot="1">
      <c r="A147" s="27"/>
      <c r="B147" s="28"/>
      <c r="C147" s="28"/>
      <c r="D147" s="28"/>
      <c r="E147" s="28"/>
      <c r="F147" s="198" t="s">
        <v>28</v>
      </c>
      <c r="G147" s="199"/>
      <c r="H147" s="125">
        <f>SUM(H143)</f>
        <v>3113</v>
      </c>
      <c r="I147" s="125">
        <f>SUM(I143)</f>
        <v>3113</v>
      </c>
      <c r="J147" s="125">
        <f>SUM(J143)</f>
        <v>2867</v>
      </c>
      <c r="K147" s="151">
        <f t="shared" si="1"/>
        <v>92.0976549951815</v>
      </c>
    </row>
    <row r="148" spans="1:11" s="21" customFormat="1" ht="13.5" thickBot="1">
      <c r="A148" s="27"/>
      <c r="B148" s="28">
        <v>11</v>
      </c>
      <c r="C148" s="28"/>
      <c r="D148" s="28"/>
      <c r="E148" s="28"/>
      <c r="F148" s="42"/>
      <c r="G148" s="34" t="s">
        <v>81</v>
      </c>
      <c r="H148" s="123"/>
      <c r="I148" s="67"/>
      <c r="J148" s="67"/>
      <c r="K148" s="151"/>
    </row>
    <row r="149" spans="1:11" s="21" customFormat="1" ht="13.5" thickBot="1">
      <c r="A149" s="27"/>
      <c r="B149" s="28"/>
      <c r="C149" s="28">
        <v>1</v>
      </c>
      <c r="D149" s="28"/>
      <c r="E149" s="28"/>
      <c r="F149" s="42"/>
      <c r="G149" s="34" t="s">
        <v>104</v>
      </c>
      <c r="H149" s="123">
        <f>SUM(H150)</f>
        <v>6684</v>
      </c>
      <c r="I149" s="123">
        <f>SUM(I150)</f>
        <v>6684</v>
      </c>
      <c r="J149" s="123">
        <f>SUM(J150)</f>
        <v>6503</v>
      </c>
      <c r="K149" s="151">
        <f t="shared" si="1"/>
        <v>97.2920406941951</v>
      </c>
    </row>
    <row r="150" spans="1:11" s="21" customFormat="1" ht="13.5" thickBot="1">
      <c r="A150" s="27"/>
      <c r="B150" s="28"/>
      <c r="C150" s="28"/>
      <c r="D150" s="28">
        <v>1</v>
      </c>
      <c r="E150" s="28"/>
      <c r="F150" s="42"/>
      <c r="G150" s="34" t="s">
        <v>133</v>
      </c>
      <c r="H150" s="123">
        <f>SUM(H151:H152)</f>
        <v>6684</v>
      </c>
      <c r="I150" s="123">
        <f>SUM(I151:I152)</f>
        <v>6684</v>
      </c>
      <c r="J150" s="123">
        <f>SUM(J151:J152)</f>
        <v>6503</v>
      </c>
      <c r="K150" s="151">
        <f t="shared" si="1"/>
        <v>97.2920406941951</v>
      </c>
    </row>
    <row r="151" spans="1:11" s="21" customFormat="1" ht="13.5" thickBot="1">
      <c r="A151" s="27"/>
      <c r="B151" s="28"/>
      <c r="C151" s="28"/>
      <c r="D151" s="28"/>
      <c r="E151" s="28">
        <v>2</v>
      </c>
      <c r="F151" s="42"/>
      <c r="G151" s="34" t="s">
        <v>113</v>
      </c>
      <c r="H151" s="123">
        <v>5347</v>
      </c>
      <c r="I151" s="67">
        <v>5347</v>
      </c>
      <c r="J151" s="67">
        <v>5202</v>
      </c>
      <c r="K151" s="151">
        <f t="shared" si="1"/>
        <v>97.2881989900879</v>
      </c>
    </row>
    <row r="152" spans="1:11" s="21" customFormat="1" ht="13.5" thickBot="1">
      <c r="A152" s="27"/>
      <c r="B152" s="28"/>
      <c r="C152" s="28"/>
      <c r="D152" s="28"/>
      <c r="E152" s="28">
        <v>3</v>
      </c>
      <c r="F152" s="42"/>
      <c r="G152" s="34" t="s">
        <v>132</v>
      </c>
      <c r="H152" s="123">
        <v>1337</v>
      </c>
      <c r="I152" s="67">
        <v>1337</v>
      </c>
      <c r="J152" s="67">
        <v>1301</v>
      </c>
      <c r="K152" s="151">
        <f aca="true" t="shared" si="4" ref="K152:K215">SUM((J152/I152)*100)</f>
        <v>97.30740463724757</v>
      </c>
    </row>
    <row r="153" spans="1:11" s="21" customFormat="1" ht="13.5" thickBot="1">
      <c r="A153" s="27"/>
      <c r="B153" s="28"/>
      <c r="C153" s="28"/>
      <c r="D153" s="28"/>
      <c r="E153" s="28"/>
      <c r="F153" s="198" t="s">
        <v>28</v>
      </c>
      <c r="G153" s="199"/>
      <c r="H153" s="125">
        <f>SUM(H149)</f>
        <v>6684</v>
      </c>
      <c r="I153" s="125">
        <f>SUM(I149)</f>
        <v>6684</v>
      </c>
      <c r="J153" s="125">
        <f>SUM(J149)</f>
        <v>6503</v>
      </c>
      <c r="K153" s="151">
        <f t="shared" si="4"/>
        <v>97.2920406941951</v>
      </c>
    </row>
    <row r="154" spans="1:11" s="21" customFormat="1" ht="13.5" thickBot="1">
      <c r="A154" s="27"/>
      <c r="B154" s="28">
        <v>12</v>
      </c>
      <c r="C154" s="28"/>
      <c r="D154" s="28"/>
      <c r="E154" s="28"/>
      <c r="F154" s="42"/>
      <c r="G154" s="34" t="s">
        <v>82</v>
      </c>
      <c r="H154" s="123"/>
      <c r="I154" s="67"/>
      <c r="J154" s="67"/>
      <c r="K154" s="151"/>
    </row>
    <row r="155" spans="1:11" s="21" customFormat="1" ht="13.5" thickBot="1">
      <c r="A155" s="27"/>
      <c r="B155" s="28"/>
      <c r="C155" s="28">
        <v>1</v>
      </c>
      <c r="D155" s="28"/>
      <c r="E155" s="28"/>
      <c r="F155" s="42"/>
      <c r="G155" s="34" t="s">
        <v>138</v>
      </c>
      <c r="H155" s="123">
        <f>SUM(H156)</f>
        <v>7518</v>
      </c>
      <c r="I155" s="123">
        <f>SUM(I156)</f>
        <v>7518</v>
      </c>
      <c r="J155" s="123">
        <f>SUM(J156)</f>
        <v>6508</v>
      </c>
      <c r="K155" s="151">
        <f t="shared" si="4"/>
        <v>86.56557595105082</v>
      </c>
    </row>
    <row r="156" spans="1:11" s="21" customFormat="1" ht="13.5" thickBot="1">
      <c r="A156" s="27"/>
      <c r="B156" s="28"/>
      <c r="C156" s="28"/>
      <c r="D156" s="28">
        <v>1</v>
      </c>
      <c r="E156" s="28"/>
      <c r="F156" s="42"/>
      <c r="G156" s="34" t="s">
        <v>133</v>
      </c>
      <c r="H156" s="123">
        <f>SUM(H157:H158)</f>
        <v>7518</v>
      </c>
      <c r="I156" s="123">
        <f>SUM(I157:I158)</f>
        <v>7518</v>
      </c>
      <c r="J156" s="123">
        <f>SUM(J157:J158)</f>
        <v>6508</v>
      </c>
      <c r="K156" s="151">
        <f t="shared" si="4"/>
        <v>86.56557595105082</v>
      </c>
    </row>
    <row r="157" spans="1:11" s="21" customFormat="1" ht="13.5" thickBot="1">
      <c r="A157" s="27"/>
      <c r="B157" s="28"/>
      <c r="C157" s="28"/>
      <c r="D157" s="28"/>
      <c r="E157" s="28">
        <v>2</v>
      </c>
      <c r="F157" s="42"/>
      <c r="G157" s="34" t="s">
        <v>113</v>
      </c>
      <c r="H157" s="123">
        <v>6014</v>
      </c>
      <c r="I157" s="67">
        <v>6014</v>
      </c>
      <c r="J157" s="67">
        <v>5206</v>
      </c>
      <c r="K157" s="151">
        <f t="shared" si="4"/>
        <v>86.56468240771534</v>
      </c>
    </row>
    <row r="158" spans="1:11" s="21" customFormat="1" ht="13.5" thickBot="1">
      <c r="A158" s="27"/>
      <c r="B158" s="28"/>
      <c r="C158" s="28"/>
      <c r="D158" s="28"/>
      <c r="E158" s="28">
        <v>3</v>
      </c>
      <c r="F158" s="43"/>
      <c r="G158" s="33" t="s">
        <v>132</v>
      </c>
      <c r="H158" s="123">
        <v>1504</v>
      </c>
      <c r="I158" s="67">
        <v>1504</v>
      </c>
      <c r="J158" s="67">
        <v>1302</v>
      </c>
      <c r="K158" s="151">
        <f t="shared" si="4"/>
        <v>86.56914893617021</v>
      </c>
    </row>
    <row r="159" spans="1:11" s="21" customFormat="1" ht="13.5" thickBot="1">
      <c r="A159" s="27"/>
      <c r="B159" s="28"/>
      <c r="C159" s="28"/>
      <c r="D159" s="28"/>
      <c r="E159" s="28"/>
      <c r="F159" s="198" t="s">
        <v>28</v>
      </c>
      <c r="G159" s="199"/>
      <c r="H159" s="125">
        <f>H155</f>
        <v>7518</v>
      </c>
      <c r="I159" s="125">
        <f>I155</f>
        <v>7518</v>
      </c>
      <c r="J159" s="125">
        <f>J155</f>
        <v>6508</v>
      </c>
      <c r="K159" s="151">
        <f t="shared" si="4"/>
        <v>86.56557595105082</v>
      </c>
    </row>
    <row r="160" spans="1:11" s="21" customFormat="1" ht="13.5" thickBot="1">
      <c r="A160" s="63">
        <v>5</v>
      </c>
      <c r="B160" s="64"/>
      <c r="C160" s="64"/>
      <c r="D160" s="64"/>
      <c r="E160" s="64"/>
      <c r="F160" s="198" t="s">
        <v>149</v>
      </c>
      <c r="G160" s="217"/>
      <c r="H160" s="123"/>
      <c r="I160" s="67"/>
      <c r="J160" s="67"/>
      <c r="K160" s="151"/>
    </row>
    <row r="161" spans="1:11" s="21" customFormat="1" ht="13.5" thickBot="1">
      <c r="A161" s="146"/>
      <c r="B161" s="147">
        <v>15</v>
      </c>
      <c r="C161" s="147"/>
      <c r="D161" s="147"/>
      <c r="E161" s="147"/>
      <c r="F161" s="139"/>
      <c r="G161" s="15" t="s">
        <v>219</v>
      </c>
      <c r="H161" s="123"/>
      <c r="I161" s="67"/>
      <c r="J161" s="67"/>
      <c r="K161" s="151"/>
    </row>
    <row r="162" spans="1:11" s="21" customFormat="1" ht="13.5" thickBot="1">
      <c r="A162" s="146"/>
      <c r="B162" s="147"/>
      <c r="C162" s="147">
        <v>4</v>
      </c>
      <c r="D162" s="147"/>
      <c r="E162" s="147"/>
      <c r="F162" s="139"/>
      <c r="G162" s="39" t="s">
        <v>26</v>
      </c>
      <c r="H162" s="123"/>
      <c r="I162" s="67">
        <f>SUM(I163:I164)</f>
        <v>44567</v>
      </c>
      <c r="J162" s="67">
        <f>SUM(J163:J164)</f>
        <v>47002</v>
      </c>
      <c r="K162" s="151">
        <f t="shared" si="4"/>
        <v>105.46368389166871</v>
      </c>
    </row>
    <row r="163" spans="1:11" s="21" customFormat="1" ht="13.5" thickBot="1">
      <c r="A163" s="146"/>
      <c r="B163" s="147"/>
      <c r="C163" s="147"/>
      <c r="D163" s="147">
        <v>1</v>
      </c>
      <c r="E163" s="147"/>
      <c r="F163" s="139"/>
      <c r="G163" s="39" t="s">
        <v>110</v>
      </c>
      <c r="H163" s="123"/>
      <c r="I163" s="67">
        <v>22021</v>
      </c>
      <c r="J163" s="67">
        <v>23313</v>
      </c>
      <c r="K163" s="151">
        <f t="shared" si="4"/>
        <v>105.86712683347714</v>
      </c>
    </row>
    <row r="164" spans="1:11" s="21" customFormat="1" ht="13.5" thickBot="1">
      <c r="A164" s="146"/>
      <c r="B164" s="147"/>
      <c r="C164" s="147"/>
      <c r="D164" s="147">
        <v>2</v>
      </c>
      <c r="E164" s="147"/>
      <c r="F164" s="139"/>
      <c r="G164" s="39" t="s">
        <v>17</v>
      </c>
      <c r="H164" s="123"/>
      <c r="I164" s="67">
        <v>22546</v>
      </c>
      <c r="J164" s="67">
        <v>23689</v>
      </c>
      <c r="K164" s="151">
        <f t="shared" si="4"/>
        <v>105.06963541204648</v>
      </c>
    </row>
    <row r="165" spans="1:11" s="21" customFormat="1" ht="13.5" thickBot="1">
      <c r="A165" s="146"/>
      <c r="B165" s="147"/>
      <c r="C165" s="147"/>
      <c r="D165" s="147"/>
      <c r="E165" s="147"/>
      <c r="F165" s="98"/>
      <c r="G165" s="150" t="s">
        <v>289</v>
      </c>
      <c r="H165" s="123"/>
      <c r="I165" s="67"/>
      <c r="J165" s="67">
        <v>6264</v>
      </c>
      <c r="K165" s="151"/>
    </row>
    <row r="166" spans="1:11" s="21" customFormat="1" ht="13.5" thickBot="1">
      <c r="A166" s="146"/>
      <c r="B166" s="147"/>
      <c r="C166" s="147"/>
      <c r="D166" s="147"/>
      <c r="E166" s="147"/>
      <c r="F166" s="198" t="s">
        <v>28</v>
      </c>
      <c r="G166" s="199"/>
      <c r="H166" s="148"/>
      <c r="I166" s="149">
        <f>SUM(I162+I165)</f>
        <v>44567</v>
      </c>
      <c r="J166" s="149">
        <f>SUM(J162+J165)</f>
        <v>53266</v>
      </c>
      <c r="K166" s="151">
        <f t="shared" si="4"/>
        <v>119.51892656001077</v>
      </c>
    </row>
    <row r="167" spans="1:11" s="21" customFormat="1" ht="13.5" thickBot="1">
      <c r="A167" s="27"/>
      <c r="B167" s="28">
        <v>17</v>
      </c>
      <c r="C167" s="28"/>
      <c r="D167" s="28"/>
      <c r="E167" s="28"/>
      <c r="F167" s="41"/>
      <c r="G167" s="91" t="s">
        <v>237</v>
      </c>
      <c r="H167" s="123"/>
      <c r="I167" s="67"/>
      <c r="J167" s="67"/>
      <c r="K167" s="151"/>
    </row>
    <row r="168" spans="1:11" s="21" customFormat="1" ht="13.5" thickBot="1">
      <c r="A168" s="27"/>
      <c r="B168" s="28"/>
      <c r="C168" s="28">
        <v>1</v>
      </c>
      <c r="D168" s="28"/>
      <c r="E168" s="28"/>
      <c r="F168" s="41"/>
      <c r="G168" s="91" t="s">
        <v>104</v>
      </c>
      <c r="H168" s="123">
        <f aca="true" t="shared" si="5" ref="H168:J169">SUM(H169)</f>
        <v>50</v>
      </c>
      <c r="I168" s="123">
        <f t="shared" si="5"/>
        <v>50</v>
      </c>
      <c r="J168" s="123">
        <f t="shared" si="5"/>
        <v>90</v>
      </c>
      <c r="K168" s="151">
        <f t="shared" si="4"/>
        <v>180</v>
      </c>
    </row>
    <row r="169" spans="1:11" s="21" customFormat="1" ht="13.5" thickBot="1">
      <c r="A169" s="27"/>
      <c r="B169" s="28"/>
      <c r="C169" s="28"/>
      <c r="D169" s="28">
        <v>1</v>
      </c>
      <c r="E169" s="28"/>
      <c r="F169" s="41"/>
      <c r="G169" s="91" t="s">
        <v>4</v>
      </c>
      <c r="H169" s="123">
        <f t="shared" si="5"/>
        <v>50</v>
      </c>
      <c r="I169" s="123">
        <f t="shared" si="5"/>
        <v>50</v>
      </c>
      <c r="J169" s="123">
        <f t="shared" si="5"/>
        <v>90</v>
      </c>
      <c r="K169" s="151">
        <f t="shared" si="4"/>
        <v>180</v>
      </c>
    </row>
    <row r="170" spans="1:11" s="21" customFormat="1" ht="23.25" thickBot="1">
      <c r="A170" s="27"/>
      <c r="B170" s="28"/>
      <c r="C170" s="28"/>
      <c r="D170" s="28"/>
      <c r="E170" s="28">
        <v>2</v>
      </c>
      <c r="F170" s="41"/>
      <c r="G170" s="90" t="s">
        <v>130</v>
      </c>
      <c r="H170" s="123">
        <v>50</v>
      </c>
      <c r="I170" s="67">
        <v>50</v>
      </c>
      <c r="J170" s="67">
        <v>90</v>
      </c>
      <c r="K170" s="151">
        <f t="shared" si="4"/>
        <v>180</v>
      </c>
    </row>
    <row r="171" spans="1:11" s="21" customFormat="1" ht="13.5" thickBot="1">
      <c r="A171" s="27"/>
      <c r="B171" s="28"/>
      <c r="C171" s="28"/>
      <c r="D171" s="28"/>
      <c r="E171" s="28"/>
      <c r="F171" s="198" t="s">
        <v>28</v>
      </c>
      <c r="G171" s="199"/>
      <c r="H171" s="125">
        <f>SUM(H168)</f>
        <v>50</v>
      </c>
      <c r="I171" s="125">
        <f>SUM(I168)</f>
        <v>50</v>
      </c>
      <c r="J171" s="125">
        <f>SUM(J168)</f>
        <v>90</v>
      </c>
      <c r="K171" s="151">
        <f t="shared" si="4"/>
        <v>180</v>
      </c>
    </row>
    <row r="172" spans="1:11" s="21" customFormat="1" ht="13.5" thickBot="1">
      <c r="A172" s="27"/>
      <c r="B172" s="28">
        <v>18</v>
      </c>
      <c r="C172" s="28"/>
      <c r="D172" s="28"/>
      <c r="E172" s="28"/>
      <c r="F172" s="82"/>
      <c r="G172" s="91" t="s">
        <v>236</v>
      </c>
      <c r="H172" s="131"/>
      <c r="I172" s="136"/>
      <c r="J172" s="136"/>
      <c r="K172" s="151"/>
    </row>
    <row r="173" spans="1:11" s="21" customFormat="1" ht="13.5" thickBot="1">
      <c r="A173" s="27"/>
      <c r="B173" s="28"/>
      <c r="C173" s="28">
        <v>1</v>
      </c>
      <c r="D173" s="28"/>
      <c r="E173" s="28"/>
      <c r="F173" s="84"/>
      <c r="G173" s="91" t="s">
        <v>104</v>
      </c>
      <c r="H173" s="131">
        <f aca="true" t="shared" si="6" ref="H173:J174">SUM(H174)</f>
        <v>350</v>
      </c>
      <c r="I173" s="131">
        <f t="shared" si="6"/>
        <v>350</v>
      </c>
      <c r="J173" s="131">
        <f t="shared" si="6"/>
        <v>294</v>
      </c>
      <c r="K173" s="151">
        <f t="shared" si="4"/>
        <v>84</v>
      </c>
    </row>
    <row r="174" spans="1:11" s="21" customFormat="1" ht="13.5" thickBot="1">
      <c r="A174" s="27"/>
      <c r="B174" s="28"/>
      <c r="C174" s="28"/>
      <c r="D174" s="28">
        <v>1</v>
      </c>
      <c r="E174" s="28"/>
      <c r="F174" s="84"/>
      <c r="G174" s="91" t="s">
        <v>4</v>
      </c>
      <c r="H174" s="131">
        <f t="shared" si="6"/>
        <v>350</v>
      </c>
      <c r="I174" s="131">
        <f t="shared" si="6"/>
        <v>350</v>
      </c>
      <c r="J174" s="131">
        <f t="shared" si="6"/>
        <v>294</v>
      </c>
      <c r="K174" s="151">
        <f t="shared" si="4"/>
        <v>84</v>
      </c>
    </row>
    <row r="175" spans="1:11" s="21" customFormat="1" ht="23.25" thickBot="1">
      <c r="A175" s="27"/>
      <c r="B175" s="28"/>
      <c r="C175" s="28"/>
      <c r="D175" s="28"/>
      <c r="E175" s="28">
        <v>2</v>
      </c>
      <c r="F175" s="84"/>
      <c r="G175" s="90" t="s">
        <v>130</v>
      </c>
      <c r="H175" s="131">
        <v>350</v>
      </c>
      <c r="I175" s="136">
        <v>350</v>
      </c>
      <c r="J175" s="136">
        <v>294</v>
      </c>
      <c r="K175" s="151">
        <f t="shared" si="4"/>
        <v>84</v>
      </c>
    </row>
    <row r="176" spans="1:11" s="21" customFormat="1" ht="13.5" thickBot="1">
      <c r="A176" s="27"/>
      <c r="B176" s="28"/>
      <c r="C176" s="28"/>
      <c r="D176" s="28"/>
      <c r="E176" s="28"/>
      <c r="F176" s="198" t="s">
        <v>28</v>
      </c>
      <c r="G176" s="199"/>
      <c r="H176" s="125">
        <f>SUM(H173)</f>
        <v>350</v>
      </c>
      <c r="I176" s="125">
        <f>SUM(I173)</f>
        <v>350</v>
      </c>
      <c r="J176" s="125">
        <f>SUM(J173)</f>
        <v>294</v>
      </c>
      <c r="K176" s="151">
        <f t="shared" si="4"/>
        <v>84</v>
      </c>
    </row>
    <row r="177" spans="1:11" s="21" customFormat="1" ht="13.5" thickBot="1">
      <c r="A177" s="27"/>
      <c r="B177" s="28">
        <v>19</v>
      </c>
      <c r="C177" s="28"/>
      <c r="D177" s="28"/>
      <c r="E177" s="28"/>
      <c r="F177" s="42"/>
      <c r="G177" s="91" t="s">
        <v>159</v>
      </c>
      <c r="H177" s="123"/>
      <c r="I177" s="67"/>
      <c r="J177" s="67"/>
      <c r="K177" s="151"/>
    </row>
    <row r="178" spans="1:11" s="21" customFormat="1" ht="13.5" thickBot="1">
      <c r="A178" s="27"/>
      <c r="B178" s="28"/>
      <c r="C178" s="28">
        <v>1</v>
      </c>
      <c r="D178" s="28"/>
      <c r="E178" s="28"/>
      <c r="F178" s="42"/>
      <c r="G178" s="91" t="s">
        <v>104</v>
      </c>
      <c r="H178" s="123">
        <f>SUM(H179)</f>
        <v>525</v>
      </c>
      <c r="I178" s="123">
        <f>SUM(I179)</f>
        <v>525</v>
      </c>
      <c r="J178" s="123">
        <f>SUM(J179)</f>
        <v>599</v>
      </c>
      <c r="K178" s="151">
        <f t="shared" si="4"/>
        <v>114.09523809523809</v>
      </c>
    </row>
    <row r="179" spans="1:11" s="21" customFormat="1" ht="13.5" thickBot="1">
      <c r="A179" s="27"/>
      <c r="B179" s="28"/>
      <c r="C179" s="28"/>
      <c r="D179" s="28">
        <v>1</v>
      </c>
      <c r="E179" s="28"/>
      <c r="F179" s="42"/>
      <c r="G179" s="91" t="s">
        <v>4</v>
      </c>
      <c r="H179" s="123">
        <f>SUM(H180:H181)</f>
        <v>525</v>
      </c>
      <c r="I179" s="123">
        <f>SUM(I180:I181)</f>
        <v>525</v>
      </c>
      <c r="J179" s="123">
        <f>SUM(J180:J181)</f>
        <v>599</v>
      </c>
      <c r="K179" s="151">
        <f t="shared" si="4"/>
        <v>114.09523809523809</v>
      </c>
    </row>
    <row r="180" spans="1:11" s="21" customFormat="1" ht="13.5" thickBot="1">
      <c r="A180" s="27"/>
      <c r="B180" s="28"/>
      <c r="C180" s="28"/>
      <c r="D180" s="28"/>
      <c r="E180" s="28">
        <v>2</v>
      </c>
      <c r="F180" s="42"/>
      <c r="G180" s="91" t="s">
        <v>131</v>
      </c>
      <c r="H180" s="123">
        <v>420</v>
      </c>
      <c r="I180" s="67">
        <v>420</v>
      </c>
      <c r="J180" s="67">
        <v>479</v>
      </c>
      <c r="K180" s="151">
        <f t="shared" si="4"/>
        <v>114.04761904761904</v>
      </c>
    </row>
    <row r="181" spans="1:11" s="21" customFormat="1" ht="13.5" thickBot="1">
      <c r="A181" s="27"/>
      <c r="B181" s="28"/>
      <c r="C181" s="28"/>
      <c r="D181" s="28"/>
      <c r="E181" s="28">
        <v>3</v>
      </c>
      <c r="F181" s="42"/>
      <c r="G181" s="33" t="s">
        <v>132</v>
      </c>
      <c r="H181" s="123">
        <v>105</v>
      </c>
      <c r="I181" s="67">
        <v>105</v>
      </c>
      <c r="J181" s="67">
        <v>120</v>
      </c>
      <c r="K181" s="151">
        <f t="shared" si="4"/>
        <v>114.28571428571428</v>
      </c>
    </row>
    <row r="182" spans="1:11" s="21" customFormat="1" ht="13.5" thickBot="1">
      <c r="A182" s="27"/>
      <c r="B182" s="28"/>
      <c r="C182" s="28"/>
      <c r="D182" s="28"/>
      <c r="E182" s="28"/>
      <c r="F182" s="198" t="s">
        <v>28</v>
      </c>
      <c r="G182" s="199"/>
      <c r="H182" s="125">
        <f>SUM(H178)</f>
        <v>525</v>
      </c>
      <c r="I182" s="125">
        <f>SUM(I178)</f>
        <v>525</v>
      </c>
      <c r="J182" s="125">
        <f>SUM(J178)</f>
        <v>599</v>
      </c>
      <c r="K182" s="151">
        <f t="shared" si="4"/>
        <v>114.09523809523809</v>
      </c>
    </row>
    <row r="183" spans="1:11" s="21" customFormat="1" ht="13.5" thickBot="1">
      <c r="A183" s="27"/>
      <c r="B183" s="28">
        <v>23</v>
      </c>
      <c r="C183" s="28"/>
      <c r="D183" s="28"/>
      <c r="E183" s="28"/>
      <c r="F183" s="98"/>
      <c r="G183" s="15" t="s">
        <v>226</v>
      </c>
      <c r="H183" s="131"/>
      <c r="I183" s="131"/>
      <c r="J183" s="131"/>
      <c r="K183" s="151"/>
    </row>
    <row r="184" spans="1:11" s="21" customFormat="1" ht="13.5" thickBot="1">
      <c r="A184" s="27"/>
      <c r="B184" s="28"/>
      <c r="C184" s="28">
        <v>4</v>
      </c>
      <c r="D184" s="28"/>
      <c r="E184" s="28"/>
      <c r="F184" s="98"/>
      <c r="G184" s="39" t="s">
        <v>26</v>
      </c>
      <c r="H184" s="131"/>
      <c r="I184" s="131">
        <f>SUM(I185:I186)</f>
        <v>17816</v>
      </c>
      <c r="J184" s="131">
        <f>SUM(J185:J186)</f>
        <v>21388</v>
      </c>
      <c r="K184" s="151">
        <f t="shared" si="4"/>
        <v>120.04939380332284</v>
      </c>
    </row>
    <row r="185" spans="1:11" s="21" customFormat="1" ht="13.5" thickBot="1">
      <c r="A185" s="27"/>
      <c r="B185" s="28"/>
      <c r="C185" s="28"/>
      <c r="D185" s="28">
        <v>1</v>
      </c>
      <c r="E185" s="28"/>
      <c r="F185" s="98"/>
      <c r="G185" s="39" t="s">
        <v>110</v>
      </c>
      <c r="H185" s="131"/>
      <c r="I185" s="131">
        <v>10066</v>
      </c>
      <c r="J185" s="131">
        <v>13638</v>
      </c>
      <c r="K185" s="151">
        <f t="shared" si="4"/>
        <v>135.48579376117624</v>
      </c>
    </row>
    <row r="186" spans="1:11" s="21" customFormat="1" ht="13.5" thickBot="1">
      <c r="A186" s="27"/>
      <c r="B186" s="28"/>
      <c r="C186" s="28"/>
      <c r="D186" s="28">
        <v>2</v>
      </c>
      <c r="E186" s="28"/>
      <c r="F186" s="98"/>
      <c r="G186" s="39" t="s">
        <v>17</v>
      </c>
      <c r="H186" s="131"/>
      <c r="I186" s="131">
        <v>7750</v>
      </c>
      <c r="J186" s="131">
        <v>7750</v>
      </c>
      <c r="K186" s="151"/>
    </row>
    <row r="187" spans="1:11" s="21" customFormat="1" ht="13.5" thickBot="1">
      <c r="A187" s="27"/>
      <c r="B187" s="28"/>
      <c r="C187" s="28"/>
      <c r="D187" s="28"/>
      <c r="E187" s="28"/>
      <c r="F187" s="119"/>
      <c r="G187" s="120"/>
      <c r="H187" s="125"/>
      <c r="I187" s="125">
        <f>SUM(I184)</f>
        <v>17816</v>
      </c>
      <c r="J187" s="125">
        <f>SUM(J184)</f>
        <v>21388</v>
      </c>
      <c r="K187" s="151">
        <f t="shared" si="4"/>
        <v>120.04939380332284</v>
      </c>
    </row>
    <row r="188" spans="1:11" s="21" customFormat="1" ht="13.5" thickBot="1">
      <c r="A188" s="27"/>
      <c r="B188" s="28">
        <v>29</v>
      </c>
      <c r="C188" s="28"/>
      <c r="D188" s="28"/>
      <c r="E188" s="28"/>
      <c r="F188" s="40"/>
      <c r="G188" s="93" t="s">
        <v>160</v>
      </c>
      <c r="H188" s="123"/>
      <c r="I188" s="67"/>
      <c r="J188" s="67"/>
      <c r="K188" s="151"/>
    </row>
    <row r="189" spans="1:11" s="21" customFormat="1" ht="13.5" thickBot="1">
      <c r="A189" s="27"/>
      <c r="B189" s="28"/>
      <c r="C189" s="28">
        <v>1</v>
      </c>
      <c r="D189" s="28"/>
      <c r="E189" s="28"/>
      <c r="F189" s="42"/>
      <c r="G189" s="34" t="s">
        <v>104</v>
      </c>
      <c r="H189" s="123">
        <f>SUM(H190)</f>
        <v>2400</v>
      </c>
      <c r="I189" s="123">
        <f>SUM(I190)</f>
        <v>2400</v>
      </c>
      <c r="J189" s="123">
        <f>SUM(J190)</f>
        <v>2671</v>
      </c>
      <c r="K189" s="151">
        <f t="shared" si="4"/>
        <v>111.29166666666667</v>
      </c>
    </row>
    <row r="190" spans="1:11" s="21" customFormat="1" ht="13.5" thickBot="1">
      <c r="A190" s="27"/>
      <c r="B190" s="28"/>
      <c r="C190" s="28"/>
      <c r="D190" s="28">
        <v>1</v>
      </c>
      <c r="E190" s="28"/>
      <c r="F190" s="42"/>
      <c r="G190" s="34" t="s">
        <v>4</v>
      </c>
      <c r="H190" s="123">
        <f>SUM(H191:H192)</f>
        <v>2400</v>
      </c>
      <c r="I190" s="123">
        <f>SUM(I191:I192)</f>
        <v>2400</v>
      </c>
      <c r="J190" s="123">
        <f>SUM(J191:J192)</f>
        <v>2671</v>
      </c>
      <c r="K190" s="151">
        <f t="shared" si="4"/>
        <v>111.29166666666667</v>
      </c>
    </row>
    <row r="191" spans="1:11" s="21" customFormat="1" ht="13.5" thickBot="1">
      <c r="A191" s="27"/>
      <c r="B191" s="28"/>
      <c r="C191" s="28"/>
      <c r="D191" s="28"/>
      <c r="E191" s="28">
        <v>2</v>
      </c>
      <c r="F191" s="42"/>
      <c r="G191" s="34" t="s">
        <v>113</v>
      </c>
      <c r="H191" s="123">
        <v>1930</v>
      </c>
      <c r="I191" s="67">
        <v>1930</v>
      </c>
      <c r="J191" s="67">
        <v>2081</v>
      </c>
      <c r="K191" s="151">
        <f t="shared" si="4"/>
        <v>107.82383419689118</v>
      </c>
    </row>
    <row r="192" spans="1:11" s="21" customFormat="1" ht="13.5" thickBot="1">
      <c r="A192" s="27"/>
      <c r="B192" s="28"/>
      <c r="C192" s="28"/>
      <c r="D192" s="28"/>
      <c r="E192" s="28">
        <v>3</v>
      </c>
      <c r="F192" s="42"/>
      <c r="G192" s="33" t="s">
        <v>162</v>
      </c>
      <c r="H192" s="123">
        <v>470</v>
      </c>
      <c r="I192" s="67">
        <v>470</v>
      </c>
      <c r="J192" s="67">
        <v>590</v>
      </c>
      <c r="K192" s="151">
        <f t="shared" si="4"/>
        <v>125.53191489361701</v>
      </c>
    </row>
    <row r="193" spans="1:11" s="21" customFormat="1" ht="13.5" thickBot="1">
      <c r="A193" s="27"/>
      <c r="B193" s="28"/>
      <c r="C193" s="28"/>
      <c r="D193" s="28"/>
      <c r="E193" s="28"/>
      <c r="F193" s="198" t="s">
        <v>28</v>
      </c>
      <c r="G193" s="199"/>
      <c r="H193" s="125">
        <f>SUM(H189)</f>
        <v>2400</v>
      </c>
      <c r="I193" s="125">
        <f>SUM(I189)</f>
        <v>2400</v>
      </c>
      <c r="J193" s="125">
        <f>SUM(J189)</f>
        <v>2671</v>
      </c>
      <c r="K193" s="151">
        <f t="shared" si="4"/>
        <v>111.29166666666667</v>
      </c>
    </row>
    <row r="194" spans="1:11" s="21" customFormat="1" ht="13.5" thickBot="1">
      <c r="A194" s="27"/>
      <c r="B194" s="28">
        <v>30</v>
      </c>
      <c r="C194" s="28"/>
      <c r="D194" s="28"/>
      <c r="E194" s="28"/>
      <c r="F194" s="42"/>
      <c r="G194" s="34" t="s">
        <v>161</v>
      </c>
      <c r="H194" s="123"/>
      <c r="I194" s="67"/>
      <c r="J194" s="67"/>
      <c r="K194" s="151"/>
    </row>
    <row r="195" spans="1:11" s="21" customFormat="1" ht="13.5" thickBot="1">
      <c r="A195" s="27"/>
      <c r="B195" s="28"/>
      <c r="C195" s="28">
        <v>1</v>
      </c>
      <c r="D195" s="28"/>
      <c r="E195" s="28"/>
      <c r="F195" s="42"/>
      <c r="G195" s="34" t="s">
        <v>138</v>
      </c>
      <c r="H195" s="123">
        <f>SUM(H196)</f>
        <v>4450</v>
      </c>
      <c r="I195" s="123">
        <f>SUM(I196)</f>
        <v>4450</v>
      </c>
      <c r="J195" s="123">
        <f>SUM(J196)</f>
        <v>3050</v>
      </c>
      <c r="K195" s="151">
        <f t="shared" si="4"/>
        <v>68.53932584269663</v>
      </c>
    </row>
    <row r="196" spans="1:11" s="21" customFormat="1" ht="13.5" thickBot="1">
      <c r="A196" s="27"/>
      <c r="B196" s="28"/>
      <c r="C196" s="28"/>
      <c r="D196" s="28">
        <v>1</v>
      </c>
      <c r="E196" s="28"/>
      <c r="F196" s="42"/>
      <c r="G196" s="34" t="s">
        <v>133</v>
      </c>
      <c r="H196" s="123">
        <f>SUM(H197:H198)</f>
        <v>4450</v>
      </c>
      <c r="I196" s="123">
        <f>SUM(I197:I198)</f>
        <v>4450</v>
      </c>
      <c r="J196" s="123">
        <f>SUM(J197:J198)</f>
        <v>3050</v>
      </c>
      <c r="K196" s="151">
        <f t="shared" si="4"/>
        <v>68.53932584269663</v>
      </c>
    </row>
    <row r="197" spans="1:11" s="21" customFormat="1" ht="13.5" thickBot="1">
      <c r="A197" s="27"/>
      <c r="B197" s="28"/>
      <c r="C197" s="28"/>
      <c r="D197" s="28"/>
      <c r="E197" s="28">
        <v>2</v>
      </c>
      <c r="F197" s="42"/>
      <c r="G197" s="34" t="s">
        <v>113</v>
      </c>
      <c r="H197" s="123">
        <v>3700</v>
      </c>
      <c r="I197" s="67">
        <v>3700</v>
      </c>
      <c r="J197" s="67">
        <v>2440</v>
      </c>
      <c r="K197" s="151">
        <f t="shared" si="4"/>
        <v>65.94594594594595</v>
      </c>
    </row>
    <row r="198" spans="1:11" s="21" customFormat="1" ht="13.5" thickBot="1">
      <c r="A198" s="27"/>
      <c r="B198" s="28"/>
      <c r="C198" s="28"/>
      <c r="D198" s="28"/>
      <c r="E198" s="28">
        <v>3</v>
      </c>
      <c r="F198" s="43"/>
      <c r="G198" s="33" t="s">
        <v>170</v>
      </c>
      <c r="H198" s="123">
        <v>750</v>
      </c>
      <c r="I198" s="67">
        <v>750</v>
      </c>
      <c r="J198" s="67">
        <v>610</v>
      </c>
      <c r="K198" s="151">
        <f t="shared" si="4"/>
        <v>81.33333333333333</v>
      </c>
    </row>
    <row r="199" spans="1:11" s="21" customFormat="1" ht="13.5" thickBot="1">
      <c r="A199" s="27"/>
      <c r="B199" s="28"/>
      <c r="C199" s="28"/>
      <c r="D199" s="28"/>
      <c r="E199" s="28"/>
      <c r="F199" s="198" t="s">
        <v>28</v>
      </c>
      <c r="G199" s="199"/>
      <c r="H199" s="125">
        <f>SUM(H195)</f>
        <v>4450</v>
      </c>
      <c r="I199" s="125">
        <f>SUM(I195)</f>
        <v>4450</v>
      </c>
      <c r="J199" s="125">
        <f>SUM(J195)</f>
        <v>3050</v>
      </c>
      <c r="K199" s="151">
        <f t="shared" si="4"/>
        <v>68.53932584269663</v>
      </c>
    </row>
    <row r="200" spans="1:11" s="21" customFormat="1" ht="13.5" thickBot="1">
      <c r="A200" s="27"/>
      <c r="B200" s="28">
        <v>24</v>
      </c>
      <c r="C200" s="28"/>
      <c r="D200" s="28"/>
      <c r="E200" s="28"/>
      <c r="F200" s="41"/>
      <c r="G200" s="91" t="s">
        <v>238</v>
      </c>
      <c r="H200" s="123"/>
      <c r="I200" s="67"/>
      <c r="J200" s="67"/>
      <c r="K200" s="151"/>
    </row>
    <row r="201" spans="1:11" s="21" customFormat="1" ht="13.5" thickBot="1">
      <c r="A201" s="27"/>
      <c r="B201" s="28"/>
      <c r="C201" s="28">
        <v>1</v>
      </c>
      <c r="D201" s="28"/>
      <c r="E201" s="28"/>
      <c r="F201" s="41"/>
      <c r="G201" s="91" t="s">
        <v>138</v>
      </c>
      <c r="H201" s="123">
        <f aca="true" t="shared" si="7" ref="H201:J202">SUM(H202)</f>
        <v>500</v>
      </c>
      <c r="I201" s="123">
        <f t="shared" si="7"/>
        <v>500</v>
      </c>
      <c r="J201" s="123">
        <f t="shared" si="7"/>
        <v>397</v>
      </c>
      <c r="K201" s="151">
        <f t="shared" si="4"/>
        <v>79.4</v>
      </c>
    </row>
    <row r="202" spans="1:11" s="21" customFormat="1" ht="13.5" thickBot="1">
      <c r="A202" s="27"/>
      <c r="B202" s="28"/>
      <c r="C202" s="28"/>
      <c r="D202" s="28">
        <v>1</v>
      </c>
      <c r="E202" s="28"/>
      <c r="F202" s="41"/>
      <c r="G202" s="91" t="s">
        <v>133</v>
      </c>
      <c r="H202" s="123">
        <f t="shared" si="7"/>
        <v>500</v>
      </c>
      <c r="I202" s="123">
        <f t="shared" si="7"/>
        <v>500</v>
      </c>
      <c r="J202" s="123">
        <f t="shared" si="7"/>
        <v>397</v>
      </c>
      <c r="K202" s="151">
        <f t="shared" si="4"/>
        <v>79.4</v>
      </c>
    </row>
    <row r="203" spans="1:11" s="21" customFormat="1" ht="13.5" thickBot="1">
      <c r="A203" s="27"/>
      <c r="B203" s="28"/>
      <c r="C203" s="28"/>
      <c r="D203" s="28"/>
      <c r="E203" s="28">
        <v>2</v>
      </c>
      <c r="F203" s="41"/>
      <c r="G203" s="91" t="s">
        <v>163</v>
      </c>
      <c r="H203" s="123">
        <v>500</v>
      </c>
      <c r="I203" s="67">
        <v>500</v>
      </c>
      <c r="J203" s="67">
        <v>397</v>
      </c>
      <c r="K203" s="151">
        <f t="shared" si="4"/>
        <v>79.4</v>
      </c>
    </row>
    <row r="204" spans="1:11" s="21" customFormat="1" ht="13.5" thickBot="1">
      <c r="A204" s="27"/>
      <c r="B204" s="28"/>
      <c r="C204" s="28"/>
      <c r="D204" s="28"/>
      <c r="E204" s="28"/>
      <c r="F204" s="65" t="s">
        <v>28</v>
      </c>
      <c r="G204" s="66"/>
      <c r="H204" s="125">
        <f>SUM(H201)</f>
        <v>500</v>
      </c>
      <c r="I204" s="125">
        <f>SUM(I201)</f>
        <v>500</v>
      </c>
      <c r="J204" s="125">
        <f>SUM(J201)</f>
        <v>397</v>
      </c>
      <c r="K204" s="151">
        <f t="shared" si="4"/>
        <v>79.4</v>
      </c>
    </row>
    <row r="205" spans="1:11" s="21" customFormat="1" ht="13.5" thickBot="1">
      <c r="A205" s="27"/>
      <c r="B205" s="28">
        <v>25</v>
      </c>
      <c r="C205" s="28"/>
      <c r="D205" s="28"/>
      <c r="E205" s="28"/>
      <c r="F205" s="83"/>
      <c r="G205" s="91" t="s">
        <v>239</v>
      </c>
      <c r="H205" s="131"/>
      <c r="I205" s="136"/>
      <c r="J205" s="136"/>
      <c r="K205" s="151"/>
    </row>
    <row r="206" spans="1:11" s="21" customFormat="1" ht="13.5" thickBot="1">
      <c r="A206" s="27"/>
      <c r="B206" s="28"/>
      <c r="C206" s="28">
        <v>1</v>
      </c>
      <c r="D206" s="28"/>
      <c r="E206" s="28"/>
      <c r="F206" s="83"/>
      <c r="G206" s="91" t="s">
        <v>138</v>
      </c>
      <c r="H206" s="131">
        <f aca="true" t="shared" si="8" ref="H206:J207">SUM(H207)</f>
        <v>150</v>
      </c>
      <c r="I206" s="131">
        <f t="shared" si="8"/>
        <v>150</v>
      </c>
      <c r="J206" s="131">
        <f t="shared" si="8"/>
        <v>245</v>
      </c>
      <c r="K206" s="151">
        <f t="shared" si="4"/>
        <v>163.33333333333334</v>
      </c>
    </row>
    <row r="207" spans="1:11" s="21" customFormat="1" ht="13.5" thickBot="1">
      <c r="A207" s="27"/>
      <c r="B207" s="28"/>
      <c r="C207" s="28"/>
      <c r="D207" s="28">
        <v>1</v>
      </c>
      <c r="E207" s="28"/>
      <c r="F207" s="83"/>
      <c r="G207" s="91" t="s">
        <v>133</v>
      </c>
      <c r="H207" s="131">
        <f t="shared" si="8"/>
        <v>150</v>
      </c>
      <c r="I207" s="131">
        <f t="shared" si="8"/>
        <v>150</v>
      </c>
      <c r="J207" s="131">
        <f t="shared" si="8"/>
        <v>245</v>
      </c>
      <c r="K207" s="151">
        <f t="shared" si="4"/>
        <v>163.33333333333334</v>
      </c>
    </row>
    <row r="208" spans="1:11" s="21" customFormat="1" ht="13.5" thickBot="1">
      <c r="A208" s="27"/>
      <c r="B208" s="28"/>
      <c r="C208" s="28"/>
      <c r="D208" s="28"/>
      <c r="E208" s="28">
        <v>2</v>
      </c>
      <c r="F208" s="83"/>
      <c r="G208" s="91" t="s">
        <v>163</v>
      </c>
      <c r="H208" s="131">
        <v>150</v>
      </c>
      <c r="I208" s="136">
        <v>150</v>
      </c>
      <c r="J208" s="136">
        <v>245</v>
      </c>
      <c r="K208" s="151">
        <f t="shared" si="4"/>
        <v>163.33333333333334</v>
      </c>
    </row>
    <row r="209" spans="1:11" s="21" customFormat="1" ht="13.5" thickBot="1">
      <c r="A209" s="27"/>
      <c r="B209" s="28"/>
      <c r="C209" s="28"/>
      <c r="D209" s="28"/>
      <c r="E209" s="28"/>
      <c r="F209" s="65" t="s">
        <v>28</v>
      </c>
      <c r="G209" s="66"/>
      <c r="H209" s="125">
        <f>SUM(H206)</f>
        <v>150</v>
      </c>
      <c r="I209" s="125">
        <f>SUM(I206)</f>
        <v>150</v>
      </c>
      <c r="J209" s="125">
        <f>SUM(J206)</f>
        <v>245</v>
      </c>
      <c r="K209" s="151">
        <f t="shared" si="4"/>
        <v>163.33333333333334</v>
      </c>
    </row>
    <row r="210" spans="1:11" s="21" customFormat="1" ht="13.5" thickBot="1">
      <c r="A210" s="27"/>
      <c r="B210" s="28">
        <v>28</v>
      </c>
      <c r="C210" s="28"/>
      <c r="D210" s="28"/>
      <c r="E210" s="28"/>
      <c r="F210" s="98"/>
      <c r="G210" s="15" t="s">
        <v>155</v>
      </c>
      <c r="H210" s="131"/>
      <c r="I210" s="136"/>
      <c r="J210" s="136"/>
      <c r="K210" s="151"/>
    </row>
    <row r="211" spans="1:11" s="21" customFormat="1" ht="13.5" thickBot="1">
      <c r="A211" s="27"/>
      <c r="B211" s="28"/>
      <c r="C211" s="28">
        <v>1</v>
      </c>
      <c r="D211" s="28"/>
      <c r="E211" s="28"/>
      <c r="F211" s="99"/>
      <c r="G211" s="91" t="s">
        <v>138</v>
      </c>
      <c r="H211" s="131">
        <f aca="true" t="shared" si="9" ref="H211:J212">H212</f>
        <v>500</v>
      </c>
      <c r="I211" s="131">
        <f t="shared" si="9"/>
        <v>500</v>
      </c>
      <c r="J211" s="131">
        <f t="shared" si="9"/>
        <v>278</v>
      </c>
      <c r="K211" s="151">
        <f t="shared" si="4"/>
        <v>55.60000000000001</v>
      </c>
    </row>
    <row r="212" spans="1:11" s="21" customFormat="1" ht="13.5" thickBot="1">
      <c r="A212" s="27"/>
      <c r="B212" s="28"/>
      <c r="C212" s="28"/>
      <c r="D212" s="28">
        <v>1</v>
      </c>
      <c r="E212" s="28"/>
      <c r="F212" s="99"/>
      <c r="G212" s="91" t="s">
        <v>133</v>
      </c>
      <c r="H212" s="131">
        <f t="shared" si="9"/>
        <v>500</v>
      </c>
      <c r="I212" s="131">
        <f t="shared" si="9"/>
        <v>500</v>
      </c>
      <c r="J212" s="131">
        <f t="shared" si="9"/>
        <v>278</v>
      </c>
      <c r="K212" s="151">
        <f t="shared" si="4"/>
        <v>55.60000000000001</v>
      </c>
    </row>
    <row r="213" spans="1:11" s="21" customFormat="1" ht="13.5" thickBot="1">
      <c r="A213" s="27"/>
      <c r="B213" s="28"/>
      <c r="C213" s="28"/>
      <c r="D213" s="28"/>
      <c r="E213" s="28">
        <v>2</v>
      </c>
      <c r="F213" s="99"/>
      <c r="G213" s="91" t="s">
        <v>252</v>
      </c>
      <c r="H213" s="131">
        <v>500</v>
      </c>
      <c r="I213" s="136">
        <v>500</v>
      </c>
      <c r="J213" s="136">
        <v>278</v>
      </c>
      <c r="K213" s="151">
        <f t="shared" si="4"/>
        <v>55.60000000000001</v>
      </c>
    </row>
    <row r="214" spans="1:11" s="21" customFormat="1" ht="13.5" thickBot="1">
      <c r="A214" s="27"/>
      <c r="B214" s="28"/>
      <c r="C214" s="28"/>
      <c r="D214" s="28"/>
      <c r="E214" s="28"/>
      <c r="F214" s="99"/>
      <c r="G214" s="86"/>
      <c r="H214" s="131"/>
      <c r="I214" s="136"/>
      <c r="J214" s="136"/>
      <c r="K214" s="151"/>
    </row>
    <row r="215" spans="1:11" s="21" customFormat="1" ht="13.5" thickBot="1">
      <c r="A215" s="27"/>
      <c r="B215" s="28"/>
      <c r="C215" s="28"/>
      <c r="D215" s="28"/>
      <c r="E215" s="28"/>
      <c r="F215" s="65" t="s">
        <v>28</v>
      </c>
      <c r="G215" s="115"/>
      <c r="H215" s="125">
        <f>H211</f>
        <v>500</v>
      </c>
      <c r="I215" s="125">
        <f>I211</f>
        <v>500</v>
      </c>
      <c r="J215" s="125">
        <f>J211</f>
        <v>278</v>
      </c>
      <c r="K215" s="151">
        <f t="shared" si="4"/>
        <v>55.60000000000001</v>
      </c>
    </row>
    <row r="216" spans="1:11" s="21" customFormat="1" ht="13.5" thickBot="1">
      <c r="A216" s="27"/>
      <c r="B216" s="28">
        <v>36</v>
      </c>
      <c r="C216" s="28"/>
      <c r="D216" s="28"/>
      <c r="E216" s="28"/>
      <c r="F216" s="40"/>
      <c r="G216" s="93" t="s">
        <v>313</v>
      </c>
      <c r="H216" s="131"/>
      <c r="I216" s="131"/>
      <c r="J216" s="131"/>
      <c r="K216" s="151"/>
    </row>
    <row r="217" spans="1:11" s="21" customFormat="1" ht="13.5" thickBot="1">
      <c r="A217" s="27"/>
      <c r="B217" s="28"/>
      <c r="C217" s="28">
        <v>1</v>
      </c>
      <c r="D217" s="28"/>
      <c r="E217" s="28"/>
      <c r="F217" s="42"/>
      <c r="G217" s="34" t="s">
        <v>104</v>
      </c>
      <c r="H217" s="131"/>
      <c r="I217" s="131"/>
      <c r="J217" s="131">
        <f>SUM(J218)</f>
        <v>1225</v>
      </c>
      <c r="K217" s="151"/>
    </row>
    <row r="218" spans="1:11" s="21" customFormat="1" ht="13.5" thickBot="1">
      <c r="A218" s="27"/>
      <c r="B218" s="28"/>
      <c r="C218" s="28"/>
      <c r="D218" s="28">
        <v>1</v>
      </c>
      <c r="E218" s="28"/>
      <c r="F218" s="42"/>
      <c r="G218" s="34" t="s">
        <v>4</v>
      </c>
      <c r="H218" s="131"/>
      <c r="I218" s="136"/>
      <c r="J218" s="136">
        <f>SUM(J219:J220)</f>
        <v>1225</v>
      </c>
      <c r="K218" s="151"/>
    </row>
    <row r="219" spans="1:11" s="21" customFormat="1" ht="13.5" thickBot="1">
      <c r="A219" s="27"/>
      <c r="B219" s="28"/>
      <c r="C219" s="28"/>
      <c r="D219" s="28"/>
      <c r="E219" s="28">
        <v>2</v>
      </c>
      <c r="F219" s="42"/>
      <c r="G219" s="34" t="s">
        <v>113</v>
      </c>
      <c r="H219" s="131"/>
      <c r="I219" s="136"/>
      <c r="J219" s="136">
        <v>340</v>
      </c>
      <c r="K219" s="151"/>
    </row>
    <row r="220" spans="1:11" s="21" customFormat="1" ht="13.5" thickBot="1">
      <c r="A220" s="27"/>
      <c r="B220" s="28"/>
      <c r="C220" s="28"/>
      <c r="D220" s="28"/>
      <c r="E220" s="28">
        <v>3</v>
      </c>
      <c r="F220" s="42"/>
      <c r="G220" s="33" t="s">
        <v>162</v>
      </c>
      <c r="H220" s="131"/>
      <c r="I220" s="136"/>
      <c r="J220" s="136">
        <v>885</v>
      </c>
      <c r="K220" s="151"/>
    </row>
    <row r="221" spans="1:11" s="21" customFormat="1" ht="13.5" thickBot="1">
      <c r="A221" s="27"/>
      <c r="B221" s="28"/>
      <c r="C221" s="28"/>
      <c r="D221" s="28"/>
      <c r="E221" s="28"/>
      <c r="F221" s="198" t="s">
        <v>28</v>
      </c>
      <c r="G221" s="199"/>
      <c r="H221" s="131"/>
      <c r="I221" s="136"/>
      <c r="J221" s="136">
        <f>SUM(J217)</f>
        <v>1225</v>
      </c>
      <c r="K221" s="151"/>
    </row>
    <row r="222" spans="1:11" s="21" customFormat="1" ht="13.5" thickBot="1">
      <c r="A222" s="27"/>
      <c r="B222" s="28">
        <v>37</v>
      </c>
      <c r="C222" s="28"/>
      <c r="D222" s="28"/>
      <c r="E222" s="28"/>
      <c r="F222" s="42"/>
      <c r="G222" s="34" t="s">
        <v>315</v>
      </c>
      <c r="H222" s="131"/>
      <c r="I222" s="136"/>
      <c r="J222" s="136"/>
      <c r="K222" s="151"/>
    </row>
    <row r="223" spans="1:11" s="21" customFormat="1" ht="13.5" thickBot="1">
      <c r="A223" s="27"/>
      <c r="B223" s="28"/>
      <c r="C223" s="28">
        <v>1</v>
      </c>
      <c r="D223" s="28"/>
      <c r="E223" s="28"/>
      <c r="F223" s="42"/>
      <c r="G223" s="34" t="s">
        <v>138</v>
      </c>
      <c r="H223" s="131"/>
      <c r="I223" s="136"/>
      <c r="J223" s="136">
        <f>SUM(J224)</f>
        <v>663</v>
      </c>
      <c r="K223" s="151"/>
    </row>
    <row r="224" spans="1:11" s="21" customFormat="1" ht="13.5" thickBot="1">
      <c r="A224" s="27"/>
      <c r="B224" s="28"/>
      <c r="C224" s="28"/>
      <c r="D224" s="28">
        <v>1</v>
      </c>
      <c r="E224" s="28"/>
      <c r="F224" s="42"/>
      <c r="G224" s="34" t="s">
        <v>133</v>
      </c>
      <c r="H224" s="131"/>
      <c r="I224" s="136"/>
      <c r="J224" s="136">
        <f>SUM(J225:J226)</f>
        <v>663</v>
      </c>
      <c r="K224" s="151"/>
    </row>
    <row r="225" spans="1:11" s="21" customFormat="1" ht="13.5" thickBot="1">
      <c r="A225" s="27"/>
      <c r="B225" s="28"/>
      <c r="C225" s="28"/>
      <c r="D225" s="28"/>
      <c r="E225" s="28">
        <v>2</v>
      </c>
      <c r="F225" s="42"/>
      <c r="G225" s="34" t="s">
        <v>113</v>
      </c>
      <c r="H225" s="131"/>
      <c r="I225" s="136"/>
      <c r="J225" s="136">
        <v>534</v>
      </c>
      <c r="K225" s="151"/>
    </row>
    <row r="226" spans="1:11" s="21" customFormat="1" ht="13.5" thickBot="1">
      <c r="A226" s="27"/>
      <c r="B226" s="28"/>
      <c r="C226" s="28"/>
      <c r="D226" s="28"/>
      <c r="E226" s="28">
        <v>3</v>
      </c>
      <c r="F226" s="43"/>
      <c r="G226" s="33" t="s">
        <v>170</v>
      </c>
      <c r="H226" s="131"/>
      <c r="I226" s="136"/>
      <c r="J226" s="136">
        <v>129</v>
      </c>
      <c r="K226" s="151"/>
    </row>
    <row r="227" spans="1:11" s="21" customFormat="1" ht="13.5" thickBot="1">
      <c r="A227" s="27"/>
      <c r="B227" s="28"/>
      <c r="C227" s="28"/>
      <c r="D227" s="28"/>
      <c r="E227" s="28"/>
      <c r="F227" s="198" t="s">
        <v>28</v>
      </c>
      <c r="G227" s="199"/>
      <c r="H227" s="131"/>
      <c r="I227" s="136"/>
      <c r="J227" s="136">
        <f>SUM(J223)</f>
        <v>663</v>
      </c>
      <c r="K227" s="151"/>
    </row>
    <row r="228" spans="1:11" s="21" customFormat="1" ht="13.5" thickBot="1">
      <c r="A228" s="27"/>
      <c r="B228" s="28"/>
      <c r="C228" s="28"/>
      <c r="D228" s="28"/>
      <c r="E228" s="97"/>
      <c r="F228" s="96"/>
      <c r="G228" s="85"/>
      <c r="H228" s="123"/>
      <c r="I228" s="67"/>
      <c r="J228" s="67"/>
      <c r="K228" s="151"/>
    </row>
    <row r="229" spans="1:11" ht="12.75">
      <c r="A229" s="44"/>
      <c r="B229" s="44"/>
      <c r="C229" s="44">
        <v>1</v>
      </c>
      <c r="D229" s="44"/>
      <c r="E229" s="44"/>
      <c r="F229" s="37"/>
      <c r="G229" s="38" t="s">
        <v>104</v>
      </c>
      <c r="H229" s="123">
        <f>SUM(H230:H231)</f>
        <v>227949</v>
      </c>
      <c r="I229" s="123">
        <f>SUM(I230:I231)</f>
        <v>227949</v>
      </c>
      <c r="J229" s="123">
        <f>SUM(J230:J231)</f>
        <v>240977</v>
      </c>
      <c r="K229" s="151">
        <f aca="true" t="shared" si="10" ref="K229:K262">SUM((J229/I229)*100)</f>
        <v>105.71531351311039</v>
      </c>
    </row>
    <row r="230" spans="1:11" ht="12.75">
      <c r="A230" s="3"/>
      <c r="B230" s="3"/>
      <c r="C230" s="3"/>
      <c r="D230" s="3">
        <v>1</v>
      </c>
      <c r="E230" s="3"/>
      <c r="F230" s="9"/>
      <c r="G230" s="39" t="s">
        <v>4</v>
      </c>
      <c r="H230" s="132">
        <f>SUM(H8+H61+H73+H88+H81+H93+H121+H131+H138+H144+H150+H156+H169+H174+H179+H190+H196+H202+H207+H212)</f>
        <v>45610</v>
      </c>
      <c r="I230" s="132">
        <f>SUM(I8+I61+I73+I88+I81+I93+I121+I131+I138+I144+I150+I156+I169+I174+I179+I190+I196+I202+I207+I212+I218+I224)-1050</f>
        <v>44560</v>
      </c>
      <c r="J230" s="132">
        <f>SUM(J8+J61+J67+J73+J88+J81+J93+J121+J131+J138+J144+J150+J156+J169+J174+J179+J190+J196+J202+J207+J212+J218+J224)+4350</f>
        <v>55894</v>
      </c>
      <c r="K230" s="151">
        <f t="shared" si="10"/>
        <v>125.43536804308798</v>
      </c>
    </row>
    <row r="231" spans="1:11" ht="12.75">
      <c r="A231" s="3"/>
      <c r="B231" s="3"/>
      <c r="C231" s="3"/>
      <c r="D231" s="3">
        <v>2</v>
      </c>
      <c r="E231" s="3"/>
      <c r="F231" s="9"/>
      <c r="G231" s="39" t="s">
        <v>105</v>
      </c>
      <c r="H231" s="123">
        <f>SUM(H12,H28)</f>
        <v>182339</v>
      </c>
      <c r="I231" s="123">
        <f>SUM(I12,I28)</f>
        <v>183389</v>
      </c>
      <c r="J231" s="123">
        <f>SUM(J12,J28)</f>
        <v>185083</v>
      </c>
      <c r="K231" s="151">
        <f t="shared" si="10"/>
        <v>100.92371952516237</v>
      </c>
    </row>
    <row r="232" spans="1:11" ht="12.75">
      <c r="A232" s="3"/>
      <c r="B232" s="3"/>
      <c r="C232" s="3"/>
      <c r="D232" s="3"/>
      <c r="E232" s="3">
        <v>1</v>
      </c>
      <c r="F232" s="9"/>
      <c r="G232" s="39" t="s">
        <v>97</v>
      </c>
      <c r="H232" s="123"/>
      <c r="I232" s="67"/>
      <c r="J232" s="67"/>
      <c r="K232" s="151"/>
    </row>
    <row r="233" spans="1:11" ht="12.75">
      <c r="A233" s="3"/>
      <c r="B233" s="3"/>
      <c r="C233" s="3"/>
      <c r="D233" s="3"/>
      <c r="E233" s="3">
        <v>2</v>
      </c>
      <c r="F233" s="9"/>
      <c r="G233" s="39" t="s">
        <v>13</v>
      </c>
      <c r="H233" s="123">
        <f>SUM(H29)</f>
        <v>69000</v>
      </c>
      <c r="I233" s="123">
        <f>SUM(I29)</f>
        <v>69000</v>
      </c>
      <c r="J233" s="123">
        <f>SUM(J29)</f>
        <v>68257</v>
      </c>
      <c r="K233" s="151">
        <f t="shared" si="10"/>
        <v>98.9231884057971</v>
      </c>
    </row>
    <row r="234" spans="1:11" ht="12.75">
      <c r="A234" s="3"/>
      <c r="B234" s="3"/>
      <c r="C234" s="3"/>
      <c r="D234" s="3"/>
      <c r="E234" s="3">
        <v>3</v>
      </c>
      <c r="F234" s="9"/>
      <c r="G234" s="39" t="s">
        <v>24</v>
      </c>
      <c r="H234" s="123">
        <f>SUM(H34)</f>
        <v>113339</v>
      </c>
      <c r="I234" s="123">
        <f>SUM(I34)</f>
        <v>113339</v>
      </c>
      <c r="J234" s="123">
        <f>SUM(J34)</f>
        <v>115606</v>
      </c>
      <c r="K234" s="151">
        <f t="shared" si="10"/>
        <v>102.00019410794165</v>
      </c>
    </row>
    <row r="235" spans="1:11" ht="12.75">
      <c r="A235" s="3"/>
      <c r="B235" s="3"/>
      <c r="C235" s="3"/>
      <c r="D235" s="3"/>
      <c r="E235" s="3">
        <v>4</v>
      </c>
      <c r="F235" s="9"/>
      <c r="G235" s="39" t="s">
        <v>144</v>
      </c>
      <c r="H235" s="123">
        <f>SUM(H38)</f>
        <v>0</v>
      </c>
      <c r="I235" s="123">
        <f>SUM(I38)</f>
        <v>1050</v>
      </c>
      <c r="J235" s="123">
        <f>SUM(J38)</f>
        <v>1220</v>
      </c>
      <c r="K235" s="151">
        <f t="shared" si="10"/>
        <v>116.1904761904762</v>
      </c>
    </row>
    <row r="236" spans="1:11" ht="12.75">
      <c r="A236" s="3"/>
      <c r="B236" s="3"/>
      <c r="C236" s="3">
        <v>2</v>
      </c>
      <c r="D236" s="3"/>
      <c r="E236" s="3"/>
      <c r="F236" s="9"/>
      <c r="G236" s="45" t="s">
        <v>98</v>
      </c>
      <c r="H236" s="123">
        <f>SUM(H237)</f>
        <v>232286</v>
      </c>
      <c r="I236" s="123">
        <f>SUM(I237)</f>
        <v>357710</v>
      </c>
      <c r="J236" s="123">
        <f>SUM(J237)</f>
        <v>357710</v>
      </c>
      <c r="K236" s="151">
        <f t="shared" si="10"/>
        <v>100</v>
      </c>
    </row>
    <row r="237" spans="1:11" ht="12.75">
      <c r="A237" s="3"/>
      <c r="B237" s="3"/>
      <c r="C237" s="3"/>
      <c r="D237" s="3">
        <v>1</v>
      </c>
      <c r="E237" s="3"/>
      <c r="F237" s="9"/>
      <c r="G237" s="39" t="s">
        <v>99</v>
      </c>
      <c r="H237" s="123">
        <f>SUM(H238:H241)</f>
        <v>232286</v>
      </c>
      <c r="I237" s="123">
        <f>SUM(I238:I241)</f>
        <v>357710</v>
      </c>
      <c r="J237" s="123">
        <f>SUM(J238:J241)</f>
        <v>357710</v>
      </c>
      <c r="K237" s="151">
        <f t="shared" si="10"/>
        <v>100</v>
      </c>
    </row>
    <row r="238" spans="1:11" ht="12.75">
      <c r="A238" s="3"/>
      <c r="B238" s="3"/>
      <c r="C238" s="3"/>
      <c r="D238" s="3"/>
      <c r="E238" s="3">
        <v>1</v>
      </c>
      <c r="F238" s="9"/>
      <c r="G238" s="39" t="s">
        <v>14</v>
      </c>
      <c r="H238" s="123">
        <f aca="true" t="shared" si="11" ref="H238:J239">SUM(H41)</f>
        <v>230803</v>
      </c>
      <c r="I238" s="123">
        <f>SUM(I41)</f>
        <v>245069</v>
      </c>
      <c r="J238" s="123">
        <f t="shared" si="11"/>
        <v>245069</v>
      </c>
      <c r="K238" s="151">
        <f t="shared" si="10"/>
        <v>100</v>
      </c>
    </row>
    <row r="239" spans="1:11" ht="12.75">
      <c r="A239" s="3"/>
      <c r="B239" s="3"/>
      <c r="C239" s="3"/>
      <c r="D239" s="3"/>
      <c r="E239" s="3">
        <v>2</v>
      </c>
      <c r="F239" s="9"/>
      <c r="G239" s="39" t="s">
        <v>15</v>
      </c>
      <c r="H239" s="123">
        <f t="shared" si="11"/>
        <v>1483</v>
      </c>
      <c r="I239" s="123">
        <f t="shared" si="11"/>
        <v>34863</v>
      </c>
      <c r="J239" s="123">
        <f t="shared" si="11"/>
        <v>34863</v>
      </c>
      <c r="K239" s="151">
        <f t="shared" si="10"/>
        <v>100</v>
      </c>
    </row>
    <row r="240" spans="1:11" ht="12.75">
      <c r="A240" s="3"/>
      <c r="B240" s="3"/>
      <c r="C240" s="3"/>
      <c r="D240" s="3"/>
      <c r="E240" s="3">
        <v>3</v>
      </c>
      <c r="F240" s="9"/>
      <c r="G240" s="39" t="s">
        <v>106</v>
      </c>
      <c r="H240" s="123">
        <f>SUM(H43+H45+H46+H47)</f>
        <v>0</v>
      </c>
      <c r="I240" s="123">
        <f>SUM(I43+I44+I45+I46+I47)</f>
        <v>77778</v>
      </c>
      <c r="J240" s="123">
        <f>SUM(J43+J44+J45+J46+J47)</f>
        <v>77778</v>
      </c>
      <c r="K240" s="151">
        <f t="shared" si="10"/>
        <v>100</v>
      </c>
    </row>
    <row r="241" spans="1:11" ht="12.75">
      <c r="A241" s="3"/>
      <c r="B241" s="3"/>
      <c r="C241" s="3"/>
      <c r="D241" s="3"/>
      <c r="E241" s="3">
        <v>4</v>
      </c>
      <c r="F241" s="9"/>
      <c r="G241" s="39" t="s">
        <v>107</v>
      </c>
      <c r="H241" s="123"/>
      <c r="I241" s="67"/>
      <c r="J241" s="67"/>
      <c r="K241" s="151"/>
    </row>
    <row r="242" spans="1:11" ht="12.75">
      <c r="A242" s="3"/>
      <c r="B242" s="3"/>
      <c r="C242" s="3">
        <v>3</v>
      </c>
      <c r="D242" s="3"/>
      <c r="E242" s="3"/>
      <c r="F242" s="9"/>
      <c r="G242" s="39" t="s">
        <v>100</v>
      </c>
      <c r="H242" s="123">
        <f>SUM(H243:H245)</f>
        <v>2300</v>
      </c>
      <c r="I242" s="123">
        <f>SUM(I243:I245)</f>
        <v>2300</v>
      </c>
      <c r="J242" s="123">
        <f>SUM(J243:J245)</f>
        <v>1657</v>
      </c>
      <c r="K242" s="151">
        <f t="shared" si="10"/>
        <v>72.04347826086956</v>
      </c>
    </row>
    <row r="243" spans="1:11" ht="12.75">
      <c r="A243" s="3"/>
      <c r="B243" s="3"/>
      <c r="C243" s="3"/>
      <c r="D243" s="3">
        <v>1</v>
      </c>
      <c r="E243" s="3"/>
      <c r="F243" s="9"/>
      <c r="G243" s="39" t="s">
        <v>108</v>
      </c>
      <c r="H243" s="123"/>
      <c r="I243" s="67"/>
      <c r="J243" s="67"/>
      <c r="K243" s="151"/>
    </row>
    <row r="244" spans="1:11" ht="12.75">
      <c r="A244" s="3"/>
      <c r="B244" s="3"/>
      <c r="C244" s="3"/>
      <c r="D244" s="3">
        <v>2</v>
      </c>
      <c r="E244" s="3"/>
      <c r="F244" s="9"/>
      <c r="G244" s="39" t="s">
        <v>109</v>
      </c>
      <c r="H244" s="123">
        <f>SUM(H50)</f>
        <v>2300</v>
      </c>
      <c r="I244" s="123">
        <f>SUM(I50)</f>
        <v>2300</v>
      </c>
      <c r="J244" s="123">
        <f>SUM(J50)</f>
        <v>1657</v>
      </c>
      <c r="K244" s="151">
        <f t="shared" si="10"/>
        <v>72.04347826086956</v>
      </c>
    </row>
    <row r="245" spans="1:11" ht="12.75">
      <c r="A245" s="3"/>
      <c r="B245" s="3"/>
      <c r="C245" s="3"/>
      <c r="D245" s="3">
        <v>3</v>
      </c>
      <c r="E245" s="3"/>
      <c r="F245" s="9"/>
      <c r="G245" s="39" t="s">
        <v>6</v>
      </c>
      <c r="H245" s="123"/>
      <c r="I245" s="67"/>
      <c r="J245" s="67"/>
      <c r="K245" s="151"/>
    </row>
    <row r="246" spans="1:11" ht="12.75">
      <c r="A246" s="3"/>
      <c r="B246" s="3"/>
      <c r="C246" s="3">
        <v>4</v>
      </c>
      <c r="D246" s="3"/>
      <c r="E246" s="3"/>
      <c r="F246" s="9"/>
      <c r="G246" s="39" t="s">
        <v>26</v>
      </c>
      <c r="H246" s="123">
        <f>SUM(H247,H251,H252)</f>
        <v>74183</v>
      </c>
      <c r="I246" s="123">
        <f>SUM(I247,I251,I252)</f>
        <v>188674</v>
      </c>
      <c r="J246" s="123">
        <f>SUM(J247,J251,J252)</f>
        <v>259960</v>
      </c>
      <c r="K246" s="151">
        <f t="shared" si="10"/>
        <v>137.78263035712394</v>
      </c>
    </row>
    <row r="247" spans="1:11" ht="12.75">
      <c r="A247" s="3"/>
      <c r="B247" s="3"/>
      <c r="C247" s="3"/>
      <c r="D247" s="3">
        <v>1</v>
      </c>
      <c r="E247" s="3"/>
      <c r="F247" s="9"/>
      <c r="G247" s="39" t="s">
        <v>110</v>
      </c>
      <c r="H247" s="123">
        <f>SUM(H248:H250)</f>
        <v>74183</v>
      </c>
      <c r="I247" s="123">
        <f>SUM(I248:I250)</f>
        <v>121548</v>
      </c>
      <c r="J247" s="123">
        <f>SUM(J248:J250)</f>
        <v>153043</v>
      </c>
      <c r="K247" s="151">
        <f t="shared" si="10"/>
        <v>125.9115740283674</v>
      </c>
    </row>
    <row r="248" spans="1:11" ht="12.75">
      <c r="A248" s="3"/>
      <c r="B248" s="3"/>
      <c r="C248" s="3"/>
      <c r="D248" s="3"/>
      <c r="E248" s="3">
        <v>1</v>
      </c>
      <c r="F248" s="9"/>
      <c r="G248" s="39" t="s">
        <v>11</v>
      </c>
      <c r="H248" s="123">
        <f>SUM(H99)</f>
        <v>2100</v>
      </c>
      <c r="I248" s="123">
        <f>SUM(I99)</f>
        <v>2100</v>
      </c>
      <c r="J248" s="123">
        <f>SUM(J99)</f>
        <v>4480</v>
      </c>
      <c r="K248" s="151">
        <f t="shared" si="10"/>
        <v>213.33333333333334</v>
      </c>
    </row>
    <row r="249" spans="1:11" ht="12.75">
      <c r="A249" s="3"/>
      <c r="B249" s="3"/>
      <c r="C249" s="3"/>
      <c r="D249" s="3"/>
      <c r="E249" s="3">
        <v>2</v>
      </c>
      <c r="F249" s="9"/>
      <c r="G249" s="39" t="s">
        <v>16</v>
      </c>
      <c r="H249" s="123">
        <f>SUM(H55)</f>
        <v>0</v>
      </c>
      <c r="I249" s="123">
        <f>SUM(I55)</f>
        <v>0</v>
      </c>
      <c r="J249" s="123">
        <f>SUM(J55)</f>
        <v>2236</v>
      </c>
      <c r="K249" s="151"/>
    </row>
    <row r="250" spans="1:11" ht="12.75">
      <c r="A250" s="3"/>
      <c r="B250" s="3"/>
      <c r="C250" s="3"/>
      <c r="D250" s="3"/>
      <c r="E250" s="3">
        <v>3</v>
      </c>
      <c r="F250" s="9"/>
      <c r="G250" s="39" t="s">
        <v>18</v>
      </c>
      <c r="H250" s="123">
        <f>SUM(H14,H54)</f>
        <v>72083</v>
      </c>
      <c r="I250" s="123">
        <f>SUM(I14,I54+I104+I108+I112+I163+I185+I77)</f>
        <v>119448</v>
      </c>
      <c r="J250" s="123">
        <f>SUM(J14,J54+J104+J108+J112+J163+J185+J77+J116)</f>
        <v>146327</v>
      </c>
      <c r="K250" s="151">
        <f t="shared" si="10"/>
        <v>122.50267899002077</v>
      </c>
    </row>
    <row r="251" spans="1:11" ht="12.75">
      <c r="A251" s="3"/>
      <c r="B251" s="3"/>
      <c r="C251" s="3"/>
      <c r="D251" s="3">
        <v>2</v>
      </c>
      <c r="E251" s="3"/>
      <c r="F251" s="9"/>
      <c r="G251" s="39" t="s">
        <v>17</v>
      </c>
      <c r="H251" s="123">
        <f>H18</f>
        <v>0</v>
      </c>
      <c r="I251" s="123">
        <f>I18+I164+I186+I127</f>
        <v>67126</v>
      </c>
      <c r="J251" s="123">
        <f>J18+J164+J186+J127</f>
        <v>106917</v>
      </c>
      <c r="K251" s="151">
        <f t="shared" si="10"/>
        <v>159.27807406966002</v>
      </c>
    </row>
    <row r="252" spans="1:11" ht="12.75">
      <c r="A252" s="3"/>
      <c r="B252" s="3"/>
      <c r="C252" s="3"/>
      <c r="D252" s="3">
        <v>3</v>
      </c>
      <c r="E252" s="3"/>
      <c r="F252" s="9"/>
      <c r="G252" s="39" t="s">
        <v>27</v>
      </c>
      <c r="H252" s="123"/>
      <c r="I252" s="67"/>
      <c r="J252" s="67">
        <v>0</v>
      </c>
      <c r="K252" s="151"/>
    </row>
    <row r="253" spans="1:11" ht="12.75">
      <c r="A253" s="3"/>
      <c r="B253" s="3"/>
      <c r="C253" s="3">
        <v>5</v>
      </c>
      <c r="D253" s="3"/>
      <c r="E253" s="3"/>
      <c r="F253" s="9"/>
      <c r="G253" s="45" t="s">
        <v>19</v>
      </c>
      <c r="H253" s="123">
        <f>SUM(H254:H255)</f>
        <v>200</v>
      </c>
      <c r="I253" s="123">
        <f>SUM(I254:I255)</f>
        <v>200</v>
      </c>
      <c r="J253" s="123">
        <f>SUM(J254:J255)</f>
        <v>126</v>
      </c>
      <c r="K253" s="151">
        <f t="shared" si="10"/>
        <v>63</v>
      </c>
    </row>
    <row r="254" spans="1:11" ht="12.75">
      <c r="A254" s="3"/>
      <c r="B254" s="3"/>
      <c r="C254" s="3"/>
      <c r="D254" s="3"/>
      <c r="E254" s="3">
        <v>1</v>
      </c>
      <c r="F254" s="9"/>
      <c r="G254" s="39" t="s">
        <v>21</v>
      </c>
      <c r="H254" s="123"/>
      <c r="I254" s="67"/>
      <c r="J254" s="67"/>
      <c r="K254" s="151"/>
    </row>
    <row r="255" spans="1:11" ht="12.75">
      <c r="A255" s="3"/>
      <c r="B255" s="3"/>
      <c r="C255" s="3"/>
      <c r="D255" s="3"/>
      <c r="E255" s="3">
        <v>2</v>
      </c>
      <c r="F255" s="9"/>
      <c r="G255" s="39" t="s">
        <v>20</v>
      </c>
      <c r="H255" s="123">
        <f>SUM(H22)</f>
        <v>200</v>
      </c>
      <c r="I255" s="123">
        <f>SUM(I22)</f>
        <v>200</v>
      </c>
      <c r="J255" s="123">
        <f>SUM(J22)</f>
        <v>126</v>
      </c>
      <c r="K255" s="151">
        <f t="shared" si="10"/>
        <v>63</v>
      </c>
    </row>
    <row r="256" spans="1:11" ht="12.75">
      <c r="A256" s="3"/>
      <c r="B256" s="3"/>
      <c r="C256" s="3">
        <v>6</v>
      </c>
      <c r="D256" s="3"/>
      <c r="E256" s="3"/>
      <c r="F256" s="9"/>
      <c r="G256" s="45" t="s">
        <v>7</v>
      </c>
      <c r="H256" s="123">
        <f>SUM(H257:H258)</f>
        <v>0</v>
      </c>
      <c r="I256" s="123">
        <f>SUM(I257:I258)</f>
        <v>9959</v>
      </c>
      <c r="J256" s="123">
        <f>SUM(J257:J258)</f>
        <v>9959</v>
      </c>
      <c r="K256" s="151">
        <f t="shared" si="10"/>
        <v>100</v>
      </c>
    </row>
    <row r="257" spans="1:11" ht="12.75">
      <c r="A257" s="3"/>
      <c r="B257" s="3"/>
      <c r="C257" s="3"/>
      <c r="D257" s="3"/>
      <c r="E257" s="3">
        <v>1</v>
      </c>
      <c r="F257" s="9"/>
      <c r="G257" s="39" t="s">
        <v>8</v>
      </c>
      <c r="H257" s="123"/>
      <c r="I257" s="67">
        <v>1048</v>
      </c>
      <c r="J257" s="67">
        <v>1048</v>
      </c>
      <c r="K257" s="151">
        <f t="shared" si="10"/>
        <v>100</v>
      </c>
    </row>
    <row r="258" spans="1:11" ht="12.75">
      <c r="A258" s="3"/>
      <c r="B258" s="3"/>
      <c r="C258" s="3"/>
      <c r="D258" s="3"/>
      <c r="E258" s="3">
        <v>2</v>
      </c>
      <c r="F258" s="9"/>
      <c r="G258" s="39" t="s">
        <v>9</v>
      </c>
      <c r="H258" s="123">
        <f>SUM(H24)</f>
        <v>0</v>
      </c>
      <c r="I258" s="123">
        <f>SUM(I24)</f>
        <v>8911</v>
      </c>
      <c r="J258" s="123">
        <f>SUM(J24)</f>
        <v>8911</v>
      </c>
      <c r="K258" s="151">
        <f t="shared" si="10"/>
        <v>100</v>
      </c>
    </row>
    <row r="259" spans="1:11" ht="12.75">
      <c r="A259" s="3"/>
      <c r="B259" s="3"/>
      <c r="C259" s="3">
        <v>7</v>
      </c>
      <c r="D259" s="3"/>
      <c r="E259" s="3"/>
      <c r="F259" s="9"/>
      <c r="G259" s="45" t="s">
        <v>10</v>
      </c>
      <c r="H259" s="123">
        <f>SUM(H260:H261)</f>
        <v>71046</v>
      </c>
      <c r="I259" s="123">
        <f>SUM(I260:I261)</f>
        <v>50548</v>
      </c>
      <c r="J259" s="123">
        <f>SUM(J260:J261)</f>
        <v>0</v>
      </c>
      <c r="K259" s="151">
        <f t="shared" si="10"/>
        <v>0</v>
      </c>
    </row>
    <row r="260" spans="1:11" ht="12.75">
      <c r="A260" s="3"/>
      <c r="B260" s="3"/>
      <c r="C260" s="3"/>
      <c r="D260" s="3"/>
      <c r="E260" s="3">
        <v>1</v>
      </c>
      <c r="F260" s="9"/>
      <c r="G260" s="39" t="s">
        <v>22</v>
      </c>
      <c r="H260" s="123">
        <f>SUM(H57)</f>
        <v>71046</v>
      </c>
      <c r="I260" s="123">
        <f>SUM(I57)</f>
        <v>50548</v>
      </c>
      <c r="J260" s="123">
        <f>SUM(J57)</f>
        <v>0</v>
      </c>
      <c r="K260" s="151">
        <f t="shared" si="10"/>
        <v>0</v>
      </c>
    </row>
    <row r="261" spans="1:11" ht="13.5" thickBot="1">
      <c r="A261" s="46"/>
      <c r="B261" s="46"/>
      <c r="C261" s="46"/>
      <c r="D261" s="46"/>
      <c r="E261" s="46">
        <v>2</v>
      </c>
      <c r="F261" s="47"/>
      <c r="G261" s="48" t="s">
        <v>23</v>
      </c>
      <c r="H261" s="133"/>
      <c r="I261" s="137"/>
      <c r="J261" s="137"/>
      <c r="K261" s="152"/>
    </row>
    <row r="262" spans="1:11" ht="13.5" thickBot="1">
      <c r="A262" s="214" t="s">
        <v>134</v>
      </c>
      <c r="B262" s="215"/>
      <c r="C262" s="215"/>
      <c r="D262" s="215"/>
      <c r="E262" s="215"/>
      <c r="F262" s="216"/>
      <c r="G262" s="49"/>
      <c r="H262" s="134">
        <f>SUM(H229,H236,H242,H246,H253,H256,H259)</f>
        <v>607964</v>
      </c>
      <c r="I262" s="134">
        <f>SUM(I229,I236,I242,I246,I253,I256,I259)</f>
        <v>837340</v>
      </c>
      <c r="J262" s="134">
        <f>SUM(J229,J236,J242,J246,J253,J256,J259)</f>
        <v>870389</v>
      </c>
      <c r="K262" s="153">
        <f t="shared" si="10"/>
        <v>103.94690328898655</v>
      </c>
    </row>
  </sheetData>
  <sheetProtection/>
  <mergeCells count="34">
    <mergeCell ref="F64:G64"/>
    <mergeCell ref="F182:G182"/>
    <mergeCell ref="F90:G90"/>
    <mergeCell ref="F105:G105"/>
    <mergeCell ref="F176:G176"/>
    <mergeCell ref="F147:G147"/>
    <mergeCell ref="F221:G221"/>
    <mergeCell ref="F227:G227"/>
    <mergeCell ref="F113:G113"/>
    <mergeCell ref="F109:G109"/>
    <mergeCell ref="F134:G134"/>
    <mergeCell ref="F153:G153"/>
    <mergeCell ref="F124:G124"/>
    <mergeCell ref="F171:G171"/>
    <mergeCell ref="F96:G96"/>
    <mergeCell ref="F3:F4"/>
    <mergeCell ref="G3:G4"/>
    <mergeCell ref="F78:G78"/>
    <mergeCell ref="A262:F262"/>
    <mergeCell ref="F199:G199"/>
    <mergeCell ref="F160:G160"/>
    <mergeCell ref="F118:G118"/>
    <mergeCell ref="F159:G159"/>
    <mergeCell ref="F101:G101"/>
    <mergeCell ref="F135:G135"/>
    <mergeCell ref="F117:G117"/>
    <mergeCell ref="F193:G193"/>
    <mergeCell ref="F141:G141"/>
    <mergeCell ref="A4:E4"/>
    <mergeCell ref="F84:G84"/>
    <mergeCell ref="F5:G5"/>
    <mergeCell ref="F25:G25"/>
    <mergeCell ref="F58:G58"/>
    <mergeCell ref="F166:G166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 2.számú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542"/>
  <sheetViews>
    <sheetView tabSelected="1" workbookViewId="0" topLeftCell="A511">
      <selection activeCell="L534" sqref="L534:L535"/>
    </sheetView>
  </sheetViews>
  <sheetFormatPr defaultColWidth="9.140625" defaultRowHeight="12.75"/>
  <cols>
    <col min="1" max="1" width="2.8515625" style="0" customWidth="1"/>
    <col min="2" max="2" width="3.00390625" style="0" customWidth="1"/>
    <col min="3" max="3" width="4.421875" style="0" customWidth="1"/>
    <col min="4" max="4" width="3.8515625" style="0" customWidth="1"/>
    <col min="5" max="5" width="9.7109375" style="0" customWidth="1"/>
    <col min="6" max="6" width="37.421875" style="0" customWidth="1"/>
    <col min="10" max="10" width="9.421875" style="0" customWidth="1"/>
  </cols>
  <sheetData>
    <row r="1" ht="13.5" thickBot="1"/>
    <row r="2" spans="1:10" ht="12.75" customHeight="1">
      <c r="A2" s="1" t="s">
        <v>0</v>
      </c>
      <c r="B2" s="1" t="s">
        <v>1</v>
      </c>
      <c r="C2" s="1" t="s">
        <v>3</v>
      </c>
      <c r="D2" s="2" t="s">
        <v>29</v>
      </c>
      <c r="E2" s="270" t="s">
        <v>5</v>
      </c>
      <c r="F2" s="272" t="s">
        <v>12</v>
      </c>
      <c r="G2" s="101" t="s">
        <v>166</v>
      </c>
      <c r="H2" s="163" t="s">
        <v>290</v>
      </c>
      <c r="I2" s="163" t="s">
        <v>277</v>
      </c>
      <c r="J2" s="163" t="s">
        <v>277</v>
      </c>
    </row>
    <row r="3" spans="1:10" ht="13.5" thickBot="1">
      <c r="A3" s="264" t="s">
        <v>2</v>
      </c>
      <c r="B3" s="265"/>
      <c r="C3" s="265"/>
      <c r="D3" s="266"/>
      <c r="E3" s="271"/>
      <c r="F3" s="273"/>
      <c r="G3" s="102" t="s">
        <v>251</v>
      </c>
      <c r="H3" s="164" t="s">
        <v>251</v>
      </c>
      <c r="I3" s="170" t="s">
        <v>251</v>
      </c>
      <c r="J3" s="164" t="s">
        <v>278</v>
      </c>
    </row>
    <row r="4" spans="1:10" ht="12.75">
      <c r="A4" s="53">
        <v>1</v>
      </c>
      <c r="B4" s="52"/>
      <c r="C4" s="52"/>
      <c r="D4" s="52"/>
      <c r="E4" s="268" t="s">
        <v>46</v>
      </c>
      <c r="F4" s="269"/>
      <c r="G4" s="103"/>
      <c r="H4" s="162"/>
      <c r="I4" s="162"/>
      <c r="J4" s="162"/>
    </row>
    <row r="5" spans="1:10" ht="12.75">
      <c r="A5" s="3"/>
      <c r="B5" s="3">
        <v>1</v>
      </c>
      <c r="C5" s="4"/>
      <c r="D5" s="3"/>
      <c r="E5" s="12"/>
      <c r="F5" s="4" t="s">
        <v>139</v>
      </c>
      <c r="G5" s="104"/>
      <c r="H5" s="19"/>
      <c r="I5" s="19"/>
      <c r="J5" s="19"/>
    </row>
    <row r="6" spans="1:10" ht="12.75">
      <c r="A6" s="3"/>
      <c r="B6" s="3"/>
      <c r="C6" s="3">
        <v>8</v>
      </c>
      <c r="D6" s="3"/>
      <c r="E6" s="12"/>
      <c r="F6" s="3" t="s">
        <v>30</v>
      </c>
      <c r="G6" s="104">
        <f>SUM(G7:G11)</f>
        <v>115986</v>
      </c>
      <c r="H6" s="104">
        <f>SUM(H7:H11)</f>
        <v>153606</v>
      </c>
      <c r="I6" s="104">
        <f>SUM(I7:I11)</f>
        <v>121991</v>
      </c>
      <c r="J6" s="167">
        <f>SUM((I6/H6)*100)</f>
        <v>79.41812168795491</v>
      </c>
    </row>
    <row r="7" spans="1:10" ht="12.75">
      <c r="A7" s="3"/>
      <c r="B7" s="3"/>
      <c r="C7" s="3"/>
      <c r="D7" s="3">
        <v>1</v>
      </c>
      <c r="E7" s="12"/>
      <c r="F7" s="3" t="s">
        <v>31</v>
      </c>
      <c r="G7" s="104">
        <v>44556</v>
      </c>
      <c r="H7" s="19">
        <v>45714</v>
      </c>
      <c r="I7" s="19">
        <v>44557</v>
      </c>
      <c r="J7" s="167">
        <f aca="true" t="shared" si="0" ref="J7:J76">SUM((I7/H7)*100)</f>
        <v>97.46904668154176</v>
      </c>
    </row>
    <row r="8" spans="1:10" ht="12.75">
      <c r="A8" s="3"/>
      <c r="B8" s="3"/>
      <c r="C8" s="3"/>
      <c r="D8" s="3"/>
      <c r="E8" s="12"/>
      <c r="F8" s="3"/>
      <c r="G8" s="104"/>
      <c r="H8" s="19"/>
      <c r="I8" s="19"/>
      <c r="J8" s="167"/>
    </row>
    <row r="9" spans="1:10" ht="12.75">
      <c r="A9" s="3"/>
      <c r="B9" s="3"/>
      <c r="C9" s="3"/>
      <c r="D9" s="3">
        <v>2</v>
      </c>
      <c r="E9" s="13"/>
      <c r="F9" s="3" t="s">
        <v>32</v>
      </c>
      <c r="G9" s="104">
        <v>11595</v>
      </c>
      <c r="H9" s="19">
        <v>11469</v>
      </c>
      <c r="I9" s="19">
        <v>11124</v>
      </c>
      <c r="J9" s="167">
        <f t="shared" si="0"/>
        <v>96.9918911849333</v>
      </c>
    </row>
    <row r="10" spans="1:10" ht="12.75">
      <c r="A10" s="3"/>
      <c r="B10" s="3"/>
      <c r="C10" s="3"/>
      <c r="D10" s="3"/>
      <c r="E10" s="13"/>
      <c r="F10" s="3"/>
      <c r="G10" s="104"/>
      <c r="H10" s="19"/>
      <c r="I10" s="19"/>
      <c r="J10" s="167"/>
    </row>
    <row r="11" spans="1:10" ht="12.75">
      <c r="A11" s="3"/>
      <c r="B11" s="3"/>
      <c r="C11" s="3"/>
      <c r="D11" s="3">
        <v>3</v>
      </c>
      <c r="E11" s="3"/>
      <c r="F11" s="3" t="s">
        <v>173</v>
      </c>
      <c r="G11" s="104">
        <v>59835</v>
      </c>
      <c r="H11" s="104">
        <v>96423</v>
      </c>
      <c r="I11" s="19">
        <v>66310</v>
      </c>
      <c r="J11" s="167">
        <f t="shared" si="0"/>
        <v>68.76989929788536</v>
      </c>
    </row>
    <row r="12" spans="1:10" ht="12.75">
      <c r="A12" s="3"/>
      <c r="B12" s="3"/>
      <c r="C12" s="3"/>
      <c r="D12" s="3"/>
      <c r="E12" s="3"/>
      <c r="F12" s="69" t="s">
        <v>253</v>
      </c>
      <c r="G12" s="104">
        <v>1500</v>
      </c>
      <c r="H12" s="19">
        <v>1500</v>
      </c>
      <c r="I12" s="19"/>
      <c r="J12" s="167">
        <f t="shared" si="0"/>
        <v>0</v>
      </c>
    </row>
    <row r="13" spans="1:10" ht="12.75">
      <c r="A13" s="3"/>
      <c r="B13" s="3"/>
      <c r="C13" s="3"/>
      <c r="D13" s="3"/>
      <c r="E13" s="3"/>
      <c r="F13" s="12" t="s">
        <v>174</v>
      </c>
      <c r="G13" s="104">
        <v>2500</v>
      </c>
      <c r="H13" s="19">
        <v>2500</v>
      </c>
      <c r="I13" s="19"/>
      <c r="J13" s="167">
        <f t="shared" si="0"/>
        <v>0</v>
      </c>
    </row>
    <row r="14" spans="1:10" ht="12.75">
      <c r="A14" s="3"/>
      <c r="B14" s="3"/>
      <c r="C14" s="3"/>
      <c r="D14" s="3"/>
      <c r="E14" s="3"/>
      <c r="F14" s="12" t="s">
        <v>254</v>
      </c>
      <c r="G14" s="104">
        <v>1000</v>
      </c>
      <c r="H14" s="19">
        <v>1000</v>
      </c>
      <c r="I14" s="19"/>
      <c r="J14" s="167">
        <f t="shared" si="0"/>
        <v>0</v>
      </c>
    </row>
    <row r="15" spans="1:10" ht="12.75">
      <c r="A15" s="3"/>
      <c r="B15" s="3"/>
      <c r="C15" s="3"/>
      <c r="D15" s="3"/>
      <c r="E15" s="3"/>
      <c r="F15" s="12" t="s">
        <v>300</v>
      </c>
      <c r="G15" s="104">
        <v>10000</v>
      </c>
      <c r="H15" s="19">
        <v>13017</v>
      </c>
      <c r="I15" s="19">
        <v>2717</v>
      </c>
      <c r="J15" s="167">
        <f t="shared" si="0"/>
        <v>20.87270492432972</v>
      </c>
    </row>
    <row r="16" spans="1:10" ht="12.75">
      <c r="A16" s="3"/>
      <c r="B16" s="3"/>
      <c r="C16" s="3">
        <v>9</v>
      </c>
      <c r="D16" s="3"/>
      <c r="E16" s="3"/>
      <c r="F16" s="3" t="s">
        <v>84</v>
      </c>
      <c r="G16" s="104">
        <f>SUM(G17:G18)</f>
        <v>11700</v>
      </c>
      <c r="H16" s="104">
        <f>SUM(H17:H18)</f>
        <v>36739</v>
      </c>
      <c r="I16" s="104">
        <f>SUM(I17:I18)</f>
        <v>84573</v>
      </c>
      <c r="J16" s="167">
        <f t="shared" si="0"/>
        <v>230.19951550123844</v>
      </c>
    </row>
    <row r="17" spans="1:10" ht="12.75">
      <c r="A17" s="3"/>
      <c r="B17" s="3"/>
      <c r="C17" s="3"/>
      <c r="D17" s="3">
        <v>1</v>
      </c>
      <c r="E17" s="3"/>
      <c r="F17" s="3" t="s">
        <v>85</v>
      </c>
      <c r="G17" s="104">
        <v>0</v>
      </c>
      <c r="H17" s="19"/>
      <c r="I17" s="19"/>
      <c r="J17" s="167"/>
    </row>
    <row r="18" spans="1:10" ht="12.75">
      <c r="A18" s="3"/>
      <c r="B18" s="3"/>
      <c r="C18" s="3"/>
      <c r="D18" s="3">
        <v>2</v>
      </c>
      <c r="E18" s="3"/>
      <c r="F18" s="3" t="s">
        <v>86</v>
      </c>
      <c r="G18" s="104">
        <f>SUM(G19:G20)</f>
        <v>11700</v>
      </c>
      <c r="H18" s="104">
        <v>36739</v>
      </c>
      <c r="I18" s="19">
        <v>84573</v>
      </c>
      <c r="J18" s="167">
        <f t="shared" si="0"/>
        <v>230.19951550123844</v>
      </c>
    </row>
    <row r="19" spans="1:10" ht="12.75">
      <c r="A19" s="3"/>
      <c r="B19" s="3"/>
      <c r="C19" s="3"/>
      <c r="D19" s="3"/>
      <c r="E19" s="3"/>
      <c r="F19" s="3" t="s">
        <v>255</v>
      </c>
      <c r="G19" s="104">
        <v>1700</v>
      </c>
      <c r="H19" s="19">
        <v>1700</v>
      </c>
      <c r="I19" s="19">
        <v>499</v>
      </c>
      <c r="J19" s="167">
        <f t="shared" si="0"/>
        <v>29.352941176470587</v>
      </c>
    </row>
    <row r="20" spans="1:10" ht="12.75">
      <c r="A20" s="3"/>
      <c r="B20" s="3"/>
      <c r="C20" s="3"/>
      <c r="D20" s="3"/>
      <c r="E20" s="3"/>
      <c r="F20" s="3" t="s">
        <v>87</v>
      </c>
      <c r="G20" s="104">
        <v>10000</v>
      </c>
      <c r="H20" s="19">
        <v>10000</v>
      </c>
      <c r="I20" s="19"/>
      <c r="J20" s="167">
        <f t="shared" si="0"/>
        <v>0</v>
      </c>
    </row>
    <row r="21" spans="1:10" ht="12.75">
      <c r="A21" s="3"/>
      <c r="B21" s="3"/>
      <c r="C21" s="3">
        <v>10</v>
      </c>
      <c r="D21" s="3"/>
      <c r="E21" s="3"/>
      <c r="F21" s="3" t="s">
        <v>175</v>
      </c>
      <c r="G21" s="104">
        <f>SUM(G22)</f>
        <v>2848</v>
      </c>
      <c r="H21" s="104">
        <f>SUM(H22)</f>
        <v>3296</v>
      </c>
      <c r="I21" s="104">
        <f>SUM(I22+I23)</f>
        <v>4172</v>
      </c>
      <c r="J21" s="167">
        <f t="shared" si="0"/>
        <v>126.57766990291262</v>
      </c>
    </row>
    <row r="22" spans="1:10" ht="12.75">
      <c r="A22" s="3"/>
      <c r="B22" s="3"/>
      <c r="C22" s="3"/>
      <c r="D22" s="3">
        <v>1</v>
      </c>
      <c r="E22" s="3"/>
      <c r="F22" s="3" t="s">
        <v>176</v>
      </c>
      <c r="G22" s="104">
        <v>2848</v>
      </c>
      <c r="H22" s="19">
        <v>3296</v>
      </c>
      <c r="I22" s="19">
        <v>1511</v>
      </c>
      <c r="J22" s="167">
        <f t="shared" si="0"/>
        <v>45.84344660194174</v>
      </c>
    </row>
    <row r="23" spans="1:10" ht="12.75">
      <c r="A23" s="3"/>
      <c r="B23" s="3"/>
      <c r="C23" s="3"/>
      <c r="D23" s="3">
        <v>2</v>
      </c>
      <c r="E23" s="3"/>
      <c r="F23" s="3" t="s">
        <v>291</v>
      </c>
      <c r="G23" s="104"/>
      <c r="H23" s="165"/>
      <c r="I23" s="165">
        <v>2661</v>
      </c>
      <c r="J23" s="167"/>
    </row>
    <row r="24" spans="1:10" ht="12.75">
      <c r="A24" s="3"/>
      <c r="B24" s="3"/>
      <c r="C24" s="3">
        <v>11</v>
      </c>
      <c r="D24" s="3"/>
      <c r="E24" s="3"/>
      <c r="F24" s="3" t="s">
        <v>34</v>
      </c>
      <c r="G24" s="104">
        <f>SUM(G25,G28)</f>
        <v>5865</v>
      </c>
      <c r="H24" s="104">
        <f>SUM(H25,H28)</f>
        <v>5865</v>
      </c>
      <c r="I24" s="104">
        <f>SUM(I25,I28)</f>
        <v>6078</v>
      </c>
      <c r="J24" s="167">
        <f t="shared" si="0"/>
        <v>103.63171355498721</v>
      </c>
    </row>
    <row r="25" spans="1:10" ht="12.75">
      <c r="A25" s="3"/>
      <c r="B25" s="3"/>
      <c r="C25" s="3"/>
      <c r="D25" s="3">
        <v>2</v>
      </c>
      <c r="E25" s="3"/>
      <c r="F25" s="3" t="s">
        <v>35</v>
      </c>
      <c r="G25" s="104">
        <v>5465</v>
      </c>
      <c r="H25" s="104">
        <v>5465</v>
      </c>
      <c r="I25" s="104">
        <v>6078</v>
      </c>
      <c r="J25" s="167">
        <f t="shared" si="0"/>
        <v>111.21683440073194</v>
      </c>
    </row>
    <row r="26" spans="1:10" ht="12.75">
      <c r="A26" s="3"/>
      <c r="B26" s="3"/>
      <c r="C26" s="3"/>
      <c r="D26" s="3"/>
      <c r="E26" s="3"/>
      <c r="F26" s="14" t="s">
        <v>172</v>
      </c>
      <c r="G26" s="104">
        <v>3100</v>
      </c>
      <c r="H26" s="19">
        <v>3100</v>
      </c>
      <c r="I26" s="19">
        <v>3966</v>
      </c>
      <c r="J26" s="167">
        <f t="shared" si="0"/>
        <v>127.93548387096774</v>
      </c>
    </row>
    <row r="27" spans="1:10" ht="12.75">
      <c r="A27" s="3"/>
      <c r="B27" s="3"/>
      <c r="C27" s="3"/>
      <c r="D27" s="3"/>
      <c r="E27" s="3"/>
      <c r="F27" s="3" t="s">
        <v>83</v>
      </c>
      <c r="G27" s="104">
        <v>2365</v>
      </c>
      <c r="H27" s="19">
        <v>2365</v>
      </c>
      <c r="I27" s="19">
        <v>2112</v>
      </c>
      <c r="J27" s="167">
        <f t="shared" si="0"/>
        <v>89.30232558139535</v>
      </c>
    </row>
    <row r="28" spans="1:10" ht="12.75">
      <c r="A28" s="3"/>
      <c r="B28" s="3"/>
      <c r="C28" s="3"/>
      <c r="D28" s="3">
        <v>3</v>
      </c>
      <c r="E28" s="3"/>
      <c r="F28" s="3" t="s">
        <v>88</v>
      </c>
      <c r="G28" s="104">
        <v>400</v>
      </c>
      <c r="H28" s="19">
        <v>400</v>
      </c>
      <c r="I28" s="19"/>
      <c r="J28" s="167">
        <f t="shared" si="0"/>
        <v>0</v>
      </c>
    </row>
    <row r="29" spans="1:10" ht="12.75">
      <c r="A29" s="3"/>
      <c r="B29" s="3"/>
      <c r="C29" s="3">
        <v>12</v>
      </c>
      <c r="D29" s="3"/>
      <c r="E29" s="3"/>
      <c r="F29" s="4" t="s">
        <v>36</v>
      </c>
      <c r="G29" s="104">
        <f>SUM(G30)</f>
        <v>4057</v>
      </c>
      <c r="H29" s="104">
        <f>SUM(H30)</f>
        <v>43305</v>
      </c>
      <c r="I29" s="19"/>
      <c r="J29" s="167">
        <f t="shared" si="0"/>
        <v>0</v>
      </c>
    </row>
    <row r="30" spans="1:10" ht="12.75">
      <c r="A30" s="3"/>
      <c r="B30" s="3"/>
      <c r="C30" s="3"/>
      <c r="D30" s="3">
        <v>3</v>
      </c>
      <c r="E30" s="3"/>
      <c r="F30" s="3" t="s">
        <v>39</v>
      </c>
      <c r="G30" s="104">
        <v>4057</v>
      </c>
      <c r="H30" s="19">
        <v>43305</v>
      </c>
      <c r="I30" s="19"/>
      <c r="J30" s="167">
        <f t="shared" si="0"/>
        <v>0</v>
      </c>
    </row>
    <row r="31" spans="1:10" ht="12.75">
      <c r="A31" s="3"/>
      <c r="B31" s="3"/>
      <c r="C31" s="3"/>
      <c r="D31" s="3"/>
      <c r="E31" s="267" t="s">
        <v>28</v>
      </c>
      <c r="F31" s="226"/>
      <c r="G31" s="104">
        <f>SUM(G6,G16,G24,G21+G29)</f>
        <v>140456</v>
      </c>
      <c r="H31" s="104">
        <f>SUM(H6,H16,H24,H21+H29)</f>
        <v>242811</v>
      </c>
      <c r="I31" s="104">
        <f>SUM(I6,I16,I24,I21+I29)</f>
        <v>216814</v>
      </c>
      <c r="J31" s="167">
        <f t="shared" si="0"/>
        <v>89.2933186717241</v>
      </c>
    </row>
    <row r="32" spans="1:10" ht="12.75">
      <c r="A32" s="3"/>
      <c r="B32" s="3"/>
      <c r="C32" s="3"/>
      <c r="D32" s="238" t="s">
        <v>47</v>
      </c>
      <c r="E32" s="259"/>
      <c r="F32" s="250"/>
      <c r="G32" s="104">
        <v>14</v>
      </c>
      <c r="H32" s="19">
        <v>15</v>
      </c>
      <c r="I32" s="19">
        <v>13</v>
      </c>
      <c r="J32" s="167"/>
    </row>
    <row r="33" spans="1:10" ht="12.75">
      <c r="A33" s="3"/>
      <c r="B33" s="3"/>
      <c r="C33" s="3"/>
      <c r="D33" s="238" t="s">
        <v>177</v>
      </c>
      <c r="E33" s="224"/>
      <c r="F33" s="222"/>
      <c r="G33" s="104">
        <v>1</v>
      </c>
      <c r="H33" s="19">
        <v>1</v>
      </c>
      <c r="I33" s="19">
        <v>1</v>
      </c>
      <c r="J33" s="167"/>
    </row>
    <row r="34" spans="1:10" ht="12.75">
      <c r="A34" s="3"/>
      <c r="B34" s="3"/>
      <c r="C34" s="3"/>
      <c r="D34" s="234" t="s">
        <v>49</v>
      </c>
      <c r="E34" s="262"/>
      <c r="F34" s="263"/>
      <c r="G34" s="105">
        <f>SUM(G32:G33)</f>
        <v>15</v>
      </c>
      <c r="H34" s="105">
        <f>SUM(H32:H33)</f>
        <v>16</v>
      </c>
      <c r="I34" s="154">
        <v>14</v>
      </c>
      <c r="J34" s="167"/>
    </row>
    <row r="35" spans="1:10" ht="12.75">
      <c r="A35" s="3"/>
      <c r="B35" s="3">
        <v>2</v>
      </c>
      <c r="C35" s="3"/>
      <c r="D35" s="4"/>
      <c r="E35" s="4"/>
      <c r="F35" s="4" t="s">
        <v>50</v>
      </c>
      <c r="G35" s="104"/>
      <c r="H35" s="19"/>
      <c r="I35" s="19"/>
      <c r="J35" s="167"/>
    </row>
    <row r="36" spans="1:10" ht="12.75">
      <c r="A36" s="3"/>
      <c r="B36" s="3" t="s">
        <v>51</v>
      </c>
      <c r="C36" s="3"/>
      <c r="D36" s="3"/>
      <c r="E36" s="3"/>
      <c r="F36" s="4" t="s">
        <v>178</v>
      </c>
      <c r="G36" s="104"/>
      <c r="H36" s="19"/>
      <c r="I36" s="19"/>
      <c r="J36" s="167"/>
    </row>
    <row r="37" spans="1:10" ht="12.75">
      <c r="A37" s="3"/>
      <c r="B37" s="3"/>
      <c r="C37" s="3">
        <v>8</v>
      </c>
      <c r="D37" s="3"/>
      <c r="E37" s="3"/>
      <c r="F37" s="3" t="s">
        <v>30</v>
      </c>
      <c r="G37" s="19">
        <v>1765</v>
      </c>
      <c r="H37" s="19">
        <v>1765</v>
      </c>
      <c r="I37" s="19">
        <v>429</v>
      </c>
      <c r="J37" s="167">
        <f t="shared" si="0"/>
        <v>24.305949008498583</v>
      </c>
    </row>
    <row r="38" spans="1:10" ht="12.75">
      <c r="A38" s="3"/>
      <c r="B38" s="3"/>
      <c r="C38" s="3"/>
      <c r="D38" s="3">
        <v>3</v>
      </c>
      <c r="E38" s="3"/>
      <c r="F38" s="3" t="s">
        <v>33</v>
      </c>
      <c r="G38" s="19">
        <v>1765</v>
      </c>
      <c r="H38" s="19">
        <v>1765</v>
      </c>
      <c r="I38" s="19">
        <v>429</v>
      </c>
      <c r="J38" s="167">
        <f t="shared" si="0"/>
        <v>24.305949008498583</v>
      </c>
    </row>
    <row r="39" spans="1:10" ht="12.75">
      <c r="A39" s="3"/>
      <c r="B39" s="3"/>
      <c r="C39" s="3"/>
      <c r="D39" s="3"/>
      <c r="E39" s="238" t="s">
        <v>28</v>
      </c>
      <c r="F39" s="250"/>
      <c r="G39" s="19">
        <v>1765</v>
      </c>
      <c r="H39" s="19">
        <v>1765</v>
      </c>
      <c r="I39" s="19">
        <v>429</v>
      </c>
      <c r="J39" s="167">
        <f t="shared" si="0"/>
        <v>24.305949008498583</v>
      </c>
    </row>
    <row r="40" spans="1:10" ht="12.75">
      <c r="A40" s="3"/>
      <c r="B40" s="3" t="s">
        <v>52</v>
      </c>
      <c r="C40" s="3"/>
      <c r="D40" s="3"/>
      <c r="E40" s="3"/>
      <c r="F40" s="4" t="s">
        <v>53</v>
      </c>
      <c r="G40" s="104"/>
      <c r="H40" s="19"/>
      <c r="I40" s="19"/>
      <c r="J40" s="167"/>
    </row>
    <row r="41" spans="1:10" ht="12.75">
      <c r="A41" s="3"/>
      <c r="B41" s="3"/>
      <c r="C41" s="3">
        <v>8</v>
      </c>
      <c r="D41" s="3"/>
      <c r="E41" s="3"/>
      <c r="F41" s="3" t="s">
        <v>30</v>
      </c>
      <c r="G41" s="104">
        <v>1800</v>
      </c>
      <c r="H41" s="19">
        <v>1800</v>
      </c>
      <c r="I41" s="19">
        <v>1675</v>
      </c>
      <c r="J41" s="167">
        <f t="shared" si="0"/>
        <v>93.05555555555556</v>
      </c>
    </row>
    <row r="42" spans="1:10" ht="12.75">
      <c r="A42" s="3"/>
      <c r="B42" s="3"/>
      <c r="C42" s="3"/>
      <c r="D42" s="3">
        <v>3</v>
      </c>
      <c r="E42" s="3"/>
      <c r="F42" s="3" t="s">
        <v>33</v>
      </c>
      <c r="G42" s="104">
        <v>1800</v>
      </c>
      <c r="H42" s="19">
        <v>1800</v>
      </c>
      <c r="I42" s="19">
        <v>1675</v>
      </c>
      <c r="J42" s="167">
        <f t="shared" si="0"/>
        <v>93.05555555555556</v>
      </c>
    </row>
    <row r="43" spans="1:10" ht="12.75">
      <c r="A43" s="3"/>
      <c r="B43" s="3"/>
      <c r="C43" s="3"/>
      <c r="D43" s="3"/>
      <c r="E43" s="238" t="s">
        <v>28</v>
      </c>
      <c r="F43" s="250"/>
      <c r="G43" s="104">
        <v>1800</v>
      </c>
      <c r="H43" s="19">
        <v>1800</v>
      </c>
      <c r="I43" s="19">
        <v>1675</v>
      </c>
      <c r="J43" s="167">
        <f t="shared" si="0"/>
        <v>93.05555555555556</v>
      </c>
    </row>
    <row r="44" spans="1:10" ht="12.75">
      <c r="A44" s="3"/>
      <c r="B44" s="3" t="s">
        <v>54</v>
      </c>
      <c r="C44" s="3"/>
      <c r="D44" s="3">
        <v>2</v>
      </c>
      <c r="E44" s="3"/>
      <c r="F44" s="4" t="s">
        <v>179</v>
      </c>
      <c r="G44" s="104"/>
      <c r="H44" s="19"/>
      <c r="I44" s="19"/>
      <c r="J44" s="167"/>
    </row>
    <row r="45" spans="1:10" ht="12.75">
      <c r="A45" s="3"/>
      <c r="B45" s="3"/>
      <c r="C45" s="4">
        <v>8</v>
      </c>
      <c r="D45" s="3"/>
      <c r="E45" s="3"/>
      <c r="F45" s="4" t="s">
        <v>30</v>
      </c>
      <c r="G45" s="104">
        <f>SUM(G46:G48)</f>
        <v>24485</v>
      </c>
      <c r="H45" s="104">
        <f>SUM(H46:H48)</f>
        <v>24686</v>
      </c>
      <c r="I45" s="104">
        <f>SUM(I46:I48)</f>
        <v>26582</v>
      </c>
      <c r="J45" s="167">
        <f t="shared" si="0"/>
        <v>107.6804666612655</v>
      </c>
    </row>
    <row r="46" spans="1:10" ht="12.75">
      <c r="A46" s="3"/>
      <c r="B46" s="3"/>
      <c r="C46" s="3"/>
      <c r="D46" s="3">
        <v>1</v>
      </c>
      <c r="E46" s="3"/>
      <c r="F46" s="3" t="s">
        <v>31</v>
      </c>
      <c r="G46" s="104">
        <v>12710</v>
      </c>
      <c r="H46" s="19">
        <v>12869</v>
      </c>
      <c r="I46" s="19">
        <v>16232</v>
      </c>
      <c r="J46" s="167">
        <f t="shared" si="0"/>
        <v>126.13256663299401</v>
      </c>
    </row>
    <row r="47" spans="1:10" ht="12.75">
      <c r="A47" s="3"/>
      <c r="B47" s="3"/>
      <c r="C47" s="3"/>
      <c r="D47" s="3">
        <v>2</v>
      </c>
      <c r="E47" s="3"/>
      <c r="F47" s="3" t="s">
        <v>32</v>
      </c>
      <c r="G47" s="104">
        <v>3220</v>
      </c>
      <c r="H47" s="19">
        <v>3262</v>
      </c>
      <c r="I47" s="19">
        <v>4093</v>
      </c>
      <c r="J47" s="167">
        <f t="shared" si="0"/>
        <v>125.47516860821581</v>
      </c>
    </row>
    <row r="48" spans="1:10" ht="12.75">
      <c r="A48" s="3"/>
      <c r="B48" s="3"/>
      <c r="C48" s="3"/>
      <c r="D48" s="3">
        <v>3</v>
      </c>
      <c r="E48" s="3"/>
      <c r="F48" s="3" t="s">
        <v>33</v>
      </c>
      <c r="G48" s="104">
        <v>8555</v>
      </c>
      <c r="H48" s="19">
        <v>8555</v>
      </c>
      <c r="I48" s="19">
        <v>6257</v>
      </c>
      <c r="J48" s="167">
        <f t="shared" si="0"/>
        <v>73.13851548801871</v>
      </c>
    </row>
    <row r="49" spans="1:10" ht="12.75">
      <c r="A49" s="3"/>
      <c r="B49" s="3"/>
      <c r="C49" s="3">
        <v>9</v>
      </c>
      <c r="D49" s="3"/>
      <c r="E49" s="3"/>
      <c r="F49" s="116" t="s">
        <v>84</v>
      </c>
      <c r="G49" s="104"/>
      <c r="H49" s="165"/>
      <c r="I49" s="165">
        <f>SUM(I50)</f>
        <v>349</v>
      </c>
      <c r="J49" s="167"/>
    </row>
    <row r="50" spans="1:10" ht="12.75">
      <c r="A50" s="3"/>
      <c r="B50" s="3"/>
      <c r="C50" s="3"/>
      <c r="D50" s="3">
        <v>2</v>
      </c>
      <c r="E50" s="3"/>
      <c r="F50" s="116" t="s">
        <v>86</v>
      </c>
      <c r="G50" s="104"/>
      <c r="H50" s="165"/>
      <c r="I50" s="165">
        <v>349</v>
      </c>
      <c r="J50" s="167"/>
    </row>
    <row r="51" spans="1:10" ht="12.75">
      <c r="A51" s="3"/>
      <c r="B51" s="3"/>
      <c r="C51" s="3"/>
      <c r="D51" s="3"/>
      <c r="E51" s="3"/>
      <c r="F51" s="116" t="s">
        <v>322</v>
      </c>
      <c r="G51" s="104"/>
      <c r="H51" s="165"/>
      <c r="I51" s="165">
        <v>349</v>
      </c>
      <c r="J51" s="167"/>
    </row>
    <row r="52" spans="1:10" ht="12.75">
      <c r="A52" s="3"/>
      <c r="B52" s="3"/>
      <c r="C52" s="3"/>
      <c r="D52" s="3"/>
      <c r="E52" s="3"/>
      <c r="F52" s="116"/>
      <c r="G52" s="104"/>
      <c r="H52" s="165"/>
      <c r="I52" s="165"/>
      <c r="J52" s="167"/>
    </row>
    <row r="53" spans="1:10" ht="12.75">
      <c r="A53" s="3"/>
      <c r="B53" s="3"/>
      <c r="C53" s="3"/>
      <c r="D53" s="9"/>
      <c r="E53" s="259" t="s">
        <v>28</v>
      </c>
      <c r="F53" s="222"/>
      <c r="G53" s="104">
        <f>SUM(G45)</f>
        <v>24485</v>
      </c>
      <c r="H53" s="104">
        <f>SUM(H45)</f>
        <v>24686</v>
      </c>
      <c r="I53" s="104">
        <f>SUM(I45+I49)</f>
        <v>26931</v>
      </c>
      <c r="J53" s="167">
        <f t="shared" si="0"/>
        <v>109.09422344648789</v>
      </c>
    </row>
    <row r="54" spans="1:10" ht="12.75">
      <c r="A54" s="3"/>
      <c r="B54" s="3"/>
      <c r="C54" s="3"/>
      <c r="D54" s="238" t="s">
        <v>48</v>
      </c>
      <c r="E54" s="259"/>
      <c r="F54" s="250"/>
      <c r="G54" s="104">
        <v>1</v>
      </c>
      <c r="H54" s="19">
        <v>0</v>
      </c>
      <c r="I54" s="19">
        <v>0</v>
      </c>
      <c r="J54" s="167"/>
    </row>
    <row r="55" spans="1:11" ht="12.75">
      <c r="A55" s="3"/>
      <c r="B55" s="3"/>
      <c r="C55" s="3"/>
      <c r="D55" s="238" t="s">
        <v>55</v>
      </c>
      <c r="E55" s="259"/>
      <c r="F55" s="250"/>
      <c r="G55" s="104">
        <v>8</v>
      </c>
      <c r="H55" s="19">
        <v>8</v>
      </c>
      <c r="I55" s="19">
        <v>7</v>
      </c>
      <c r="J55" s="167"/>
      <c r="K55" s="168" t="s">
        <v>299</v>
      </c>
    </row>
    <row r="56" spans="1:10" ht="12.75">
      <c r="A56" s="3"/>
      <c r="B56" s="3"/>
      <c r="C56" s="3"/>
      <c r="D56" s="234" t="s">
        <v>60</v>
      </c>
      <c r="E56" s="235"/>
      <c r="F56" s="236"/>
      <c r="G56" s="105">
        <v>9</v>
      </c>
      <c r="H56" s="154">
        <v>9</v>
      </c>
      <c r="I56" s="154">
        <v>7</v>
      </c>
      <c r="J56" s="167"/>
    </row>
    <row r="57" spans="1:10" ht="12.75">
      <c r="A57" s="3"/>
      <c r="B57" s="3" t="s">
        <v>56</v>
      </c>
      <c r="C57" s="3"/>
      <c r="D57" s="3"/>
      <c r="E57" s="3"/>
      <c r="F57" s="4" t="s">
        <v>180</v>
      </c>
      <c r="G57" s="104"/>
      <c r="H57" s="19"/>
      <c r="I57" s="19"/>
      <c r="J57" s="167"/>
    </row>
    <row r="58" spans="1:10" ht="12.75">
      <c r="A58" s="3"/>
      <c r="B58" s="3"/>
      <c r="C58" s="3">
        <v>8</v>
      </c>
      <c r="D58" s="3"/>
      <c r="E58" s="3"/>
      <c r="F58" s="3" t="s">
        <v>30</v>
      </c>
      <c r="G58" s="104">
        <v>375</v>
      </c>
      <c r="H58" s="19">
        <v>375</v>
      </c>
      <c r="I58" s="19"/>
      <c r="J58" s="167">
        <f t="shared" si="0"/>
        <v>0</v>
      </c>
    </row>
    <row r="59" spans="1:10" ht="12.75">
      <c r="A59" s="3"/>
      <c r="B59" s="3"/>
      <c r="C59" s="3"/>
      <c r="D59" s="3">
        <v>3</v>
      </c>
      <c r="E59" s="3"/>
      <c r="F59" s="3" t="s">
        <v>33</v>
      </c>
      <c r="G59" s="104">
        <v>375</v>
      </c>
      <c r="H59" s="19">
        <v>375</v>
      </c>
      <c r="I59" s="19"/>
      <c r="J59" s="167">
        <f t="shared" si="0"/>
        <v>0</v>
      </c>
    </row>
    <row r="60" spans="1:10" ht="12.75">
      <c r="A60" s="3"/>
      <c r="B60" s="3"/>
      <c r="C60" s="3">
        <v>9</v>
      </c>
      <c r="D60" s="3"/>
      <c r="E60" s="3"/>
      <c r="F60" s="3" t="s">
        <v>84</v>
      </c>
      <c r="G60" s="104">
        <f>G61+G62</f>
        <v>1600</v>
      </c>
      <c r="H60" s="104">
        <f>H61+H62</f>
        <v>1600</v>
      </c>
      <c r="I60" s="104">
        <f>I61+I62</f>
        <v>0</v>
      </c>
      <c r="J60" s="167">
        <f t="shared" si="0"/>
        <v>0</v>
      </c>
    </row>
    <row r="61" spans="1:10" ht="12.75">
      <c r="A61" s="3"/>
      <c r="B61" s="3"/>
      <c r="C61" s="3"/>
      <c r="D61" s="3">
        <v>1</v>
      </c>
      <c r="E61" s="3"/>
      <c r="F61" s="3" t="s">
        <v>256</v>
      </c>
      <c r="G61" s="104">
        <v>1500</v>
      </c>
      <c r="H61" s="19">
        <v>1500</v>
      </c>
      <c r="I61" s="19"/>
      <c r="J61" s="167">
        <f t="shared" si="0"/>
        <v>0</v>
      </c>
    </row>
    <row r="62" spans="1:10" ht="12.75">
      <c r="A62" s="3"/>
      <c r="B62" s="3"/>
      <c r="C62" s="3"/>
      <c r="D62" s="3">
        <v>2</v>
      </c>
      <c r="E62" s="3"/>
      <c r="F62" s="3" t="s">
        <v>86</v>
      </c>
      <c r="G62" s="104">
        <v>100</v>
      </c>
      <c r="H62" s="19">
        <v>100</v>
      </c>
      <c r="I62" s="19"/>
      <c r="J62" s="167">
        <f t="shared" si="0"/>
        <v>0</v>
      </c>
    </row>
    <row r="63" spans="1:10" ht="12.75">
      <c r="A63" s="3"/>
      <c r="B63" s="3"/>
      <c r="C63" s="3"/>
      <c r="D63" s="3"/>
      <c r="E63" s="3"/>
      <c r="F63" s="3" t="s">
        <v>257</v>
      </c>
      <c r="G63" s="104">
        <v>100</v>
      </c>
      <c r="H63" s="19">
        <v>100</v>
      </c>
      <c r="I63" s="19"/>
      <c r="J63" s="167">
        <f t="shared" si="0"/>
        <v>0</v>
      </c>
    </row>
    <row r="64" spans="1:10" ht="12.75">
      <c r="A64" s="3"/>
      <c r="B64" s="3"/>
      <c r="C64" s="3"/>
      <c r="D64" s="3"/>
      <c r="E64" s="238" t="s">
        <v>28</v>
      </c>
      <c r="F64" s="250"/>
      <c r="G64" s="104">
        <f>G58+G60</f>
        <v>1975</v>
      </c>
      <c r="H64" s="104">
        <f>H58+H60</f>
        <v>1975</v>
      </c>
      <c r="I64" s="104">
        <f>I58+I60</f>
        <v>0</v>
      </c>
      <c r="J64" s="167">
        <f t="shared" si="0"/>
        <v>0</v>
      </c>
    </row>
    <row r="65" spans="1:10" ht="12.75">
      <c r="A65" s="3"/>
      <c r="B65" s="3" t="s">
        <v>57</v>
      </c>
      <c r="C65" s="3"/>
      <c r="D65" s="3"/>
      <c r="E65" s="3"/>
      <c r="F65" s="4" t="s">
        <v>181</v>
      </c>
      <c r="G65" s="104"/>
      <c r="H65" s="19"/>
      <c r="I65" s="19"/>
      <c r="J65" s="167"/>
    </row>
    <row r="66" spans="1:10" ht="12.75">
      <c r="A66" s="3"/>
      <c r="B66" s="3"/>
      <c r="C66" s="3">
        <v>8</v>
      </c>
      <c r="D66" s="3"/>
      <c r="E66" s="3"/>
      <c r="F66" s="3" t="s">
        <v>30</v>
      </c>
      <c r="G66" s="104">
        <f>SUM(G67:G69)</f>
        <v>3875</v>
      </c>
      <c r="H66" s="104">
        <f>SUM(H67:H69)</f>
        <v>3875</v>
      </c>
      <c r="I66" s="104">
        <f>SUM(I67:I69)</f>
        <v>3143</v>
      </c>
      <c r="J66" s="167">
        <f t="shared" si="0"/>
        <v>81.10967741935484</v>
      </c>
    </row>
    <row r="67" spans="1:10" ht="12.75">
      <c r="A67" s="3"/>
      <c r="B67" s="3"/>
      <c r="C67" s="3"/>
      <c r="D67" s="3">
        <v>1</v>
      </c>
      <c r="E67" s="3"/>
      <c r="F67" s="3" t="s">
        <v>31</v>
      </c>
      <c r="G67" s="104"/>
      <c r="H67" s="19"/>
      <c r="I67" s="19">
        <v>37</v>
      </c>
      <c r="J67" s="167"/>
    </row>
    <row r="68" spans="1:10" ht="12.75">
      <c r="A68" s="3"/>
      <c r="B68" s="3"/>
      <c r="C68" s="3"/>
      <c r="D68" s="3">
        <v>2</v>
      </c>
      <c r="E68" s="3"/>
      <c r="F68" s="3" t="s">
        <v>32</v>
      </c>
      <c r="G68" s="104"/>
      <c r="H68" s="19"/>
      <c r="I68" s="19">
        <v>9</v>
      </c>
      <c r="J68" s="167"/>
    </row>
    <row r="69" spans="1:10" ht="12.75">
      <c r="A69" s="3"/>
      <c r="B69" s="3"/>
      <c r="C69" s="3"/>
      <c r="D69" s="3">
        <v>3</v>
      </c>
      <c r="E69" s="3"/>
      <c r="F69" s="3" t="s">
        <v>33</v>
      </c>
      <c r="G69" s="104">
        <v>3875</v>
      </c>
      <c r="H69" s="19">
        <v>3875</v>
      </c>
      <c r="I69" s="19">
        <v>3097</v>
      </c>
      <c r="J69" s="167">
        <f t="shared" si="0"/>
        <v>79.92258064516129</v>
      </c>
    </row>
    <row r="70" spans="1:10" ht="12.75">
      <c r="A70" s="3"/>
      <c r="B70" s="3"/>
      <c r="C70" s="3"/>
      <c r="D70" s="3"/>
      <c r="E70" s="238" t="s">
        <v>28</v>
      </c>
      <c r="F70" s="250"/>
      <c r="G70" s="104">
        <f>SUM(G66)</f>
        <v>3875</v>
      </c>
      <c r="H70" s="104">
        <f>SUM(H66)</f>
        <v>3875</v>
      </c>
      <c r="I70" s="104">
        <f>SUM(I66)</f>
        <v>3143</v>
      </c>
      <c r="J70" s="167">
        <f t="shared" si="0"/>
        <v>81.10967741935484</v>
      </c>
    </row>
    <row r="71" spans="1:10" ht="12.75">
      <c r="A71" s="3"/>
      <c r="B71" s="3" t="s">
        <v>58</v>
      </c>
      <c r="C71" s="3"/>
      <c r="D71" s="3"/>
      <c r="E71" s="3"/>
      <c r="F71" s="4" t="s">
        <v>59</v>
      </c>
      <c r="G71" s="104"/>
      <c r="H71" s="19"/>
      <c r="I71" s="19"/>
      <c r="J71" s="167"/>
    </row>
    <row r="72" spans="1:10" ht="12.75">
      <c r="A72" s="3"/>
      <c r="B72" s="3"/>
      <c r="C72" s="3">
        <v>8</v>
      </c>
      <c r="D72" s="3"/>
      <c r="E72" s="3"/>
      <c r="F72" s="3" t="s">
        <v>30</v>
      </c>
      <c r="G72" s="104">
        <f>SUM(G73:G75)</f>
        <v>9213</v>
      </c>
      <c r="H72" s="104">
        <f>SUM(H73:H75)</f>
        <v>9213</v>
      </c>
      <c r="I72" s="104">
        <f>SUM(I73:I75)</f>
        <v>4703</v>
      </c>
      <c r="J72" s="167">
        <f t="shared" si="0"/>
        <v>51.04743297514381</v>
      </c>
    </row>
    <row r="73" spans="1:10" ht="12.75">
      <c r="A73" s="3"/>
      <c r="B73" s="3"/>
      <c r="C73" s="3"/>
      <c r="D73" s="3">
        <v>1</v>
      </c>
      <c r="E73" s="3"/>
      <c r="F73" s="3" t="s">
        <v>258</v>
      </c>
      <c r="G73" s="104">
        <v>150</v>
      </c>
      <c r="H73" s="19">
        <v>150</v>
      </c>
      <c r="I73" s="19">
        <v>971</v>
      </c>
      <c r="J73" s="167">
        <f t="shared" si="0"/>
        <v>647.3333333333334</v>
      </c>
    </row>
    <row r="74" spans="1:10" ht="12.75">
      <c r="A74" s="3"/>
      <c r="B74" s="3"/>
      <c r="C74" s="3"/>
      <c r="D74" s="3">
        <v>2</v>
      </c>
      <c r="E74" s="3"/>
      <c r="F74" s="3" t="s">
        <v>259</v>
      </c>
      <c r="G74" s="104">
        <v>38</v>
      </c>
      <c r="H74" s="19">
        <v>38</v>
      </c>
      <c r="I74" s="19">
        <v>253</v>
      </c>
      <c r="J74" s="167">
        <f t="shared" si="0"/>
        <v>665.7894736842105</v>
      </c>
    </row>
    <row r="75" spans="1:10" ht="12.75">
      <c r="A75" s="3"/>
      <c r="B75" s="3"/>
      <c r="C75" s="3"/>
      <c r="D75" s="3">
        <v>3</v>
      </c>
      <c r="E75" s="3"/>
      <c r="F75" s="3" t="s">
        <v>33</v>
      </c>
      <c r="G75" s="104">
        <v>9025</v>
      </c>
      <c r="H75" s="19">
        <v>9025</v>
      </c>
      <c r="I75" s="19">
        <v>3479</v>
      </c>
      <c r="J75" s="167">
        <f t="shared" si="0"/>
        <v>38.54847645429363</v>
      </c>
    </row>
    <row r="76" spans="1:10" ht="12.75">
      <c r="A76" s="3"/>
      <c r="B76" s="3"/>
      <c r="C76" s="3"/>
      <c r="D76" s="3"/>
      <c r="E76" s="9"/>
      <c r="F76" s="116" t="s">
        <v>260</v>
      </c>
      <c r="G76" s="104">
        <v>713</v>
      </c>
      <c r="H76" s="19">
        <v>713</v>
      </c>
      <c r="I76" s="19">
        <v>387</v>
      </c>
      <c r="J76" s="167">
        <f t="shared" si="0"/>
        <v>54.27769985974754</v>
      </c>
    </row>
    <row r="77" spans="1:10" ht="12.75">
      <c r="A77" s="3"/>
      <c r="B77" s="3"/>
      <c r="C77" s="3">
        <v>9</v>
      </c>
      <c r="D77" s="3"/>
      <c r="E77" s="9"/>
      <c r="F77" s="109" t="s">
        <v>84</v>
      </c>
      <c r="G77" s="104"/>
      <c r="H77" s="165"/>
      <c r="I77" s="165">
        <f>SUM(I78)</f>
        <v>183</v>
      </c>
      <c r="J77" s="167"/>
    </row>
    <row r="78" spans="1:10" ht="12.75">
      <c r="A78" s="3"/>
      <c r="B78" s="3"/>
      <c r="C78" s="3"/>
      <c r="D78" s="3">
        <v>2</v>
      </c>
      <c r="E78" s="9"/>
      <c r="F78" s="109" t="s">
        <v>324</v>
      </c>
      <c r="G78" s="104"/>
      <c r="H78" s="165"/>
      <c r="I78" s="165">
        <v>183</v>
      </c>
      <c r="J78" s="167"/>
    </row>
    <row r="79" spans="1:10" ht="12.75">
      <c r="A79" s="3"/>
      <c r="B79" s="3"/>
      <c r="C79" s="3"/>
      <c r="D79" s="3"/>
      <c r="E79" s="238" t="s">
        <v>28</v>
      </c>
      <c r="F79" s="250"/>
      <c r="G79" s="104">
        <f>SUM(G72)</f>
        <v>9213</v>
      </c>
      <c r="H79" s="104">
        <f>SUM(H72)</f>
        <v>9213</v>
      </c>
      <c r="I79" s="104">
        <f>SUM(I72+I77)</f>
        <v>4886</v>
      </c>
      <c r="J79" s="167">
        <f aca="true" t="shared" si="1" ref="J79:J145">SUM((I79/H79)*100)</f>
        <v>53.03375664821448</v>
      </c>
    </row>
    <row r="80" spans="1:10" ht="12.75">
      <c r="A80" s="3"/>
      <c r="B80" s="3"/>
      <c r="C80" s="3"/>
      <c r="D80" s="252" t="s">
        <v>55</v>
      </c>
      <c r="E80" s="262"/>
      <c r="F80" s="263"/>
      <c r="G80" s="104"/>
      <c r="H80" s="19"/>
      <c r="I80" s="19"/>
      <c r="J80" s="167"/>
    </row>
    <row r="81" spans="1:10" ht="12.75">
      <c r="A81" s="3"/>
      <c r="B81" s="3" t="s">
        <v>61</v>
      </c>
      <c r="C81" s="3"/>
      <c r="D81" s="3"/>
      <c r="E81" s="3"/>
      <c r="F81" s="4" t="s">
        <v>62</v>
      </c>
      <c r="G81" s="104"/>
      <c r="H81" s="19"/>
      <c r="I81" s="19"/>
      <c r="J81" s="167"/>
    </row>
    <row r="82" spans="1:10" ht="12.75">
      <c r="A82" s="3"/>
      <c r="B82" s="3"/>
      <c r="C82" s="3">
        <v>8</v>
      </c>
      <c r="D82" s="3"/>
      <c r="E82" s="3"/>
      <c r="F82" s="3" t="s">
        <v>30</v>
      </c>
      <c r="G82" s="104">
        <v>5250</v>
      </c>
      <c r="H82" s="19">
        <v>5250</v>
      </c>
      <c r="I82" s="19">
        <v>4417</v>
      </c>
      <c r="J82" s="167">
        <f t="shared" si="1"/>
        <v>84.13333333333334</v>
      </c>
    </row>
    <row r="83" spans="1:10" ht="12.75">
      <c r="A83" s="3"/>
      <c r="B83" s="3"/>
      <c r="C83" s="3"/>
      <c r="D83" s="3">
        <v>3</v>
      </c>
      <c r="E83" s="3"/>
      <c r="F83" s="3" t="s">
        <v>33</v>
      </c>
      <c r="G83" s="104">
        <v>5250</v>
      </c>
      <c r="H83" s="19">
        <v>5250</v>
      </c>
      <c r="I83" s="19">
        <v>4417</v>
      </c>
      <c r="J83" s="167">
        <f t="shared" si="1"/>
        <v>84.13333333333334</v>
      </c>
    </row>
    <row r="84" spans="1:10" ht="12.75">
      <c r="A84" s="3"/>
      <c r="B84" s="3"/>
      <c r="C84" s="3"/>
      <c r="D84" s="3"/>
      <c r="E84" s="238" t="s">
        <v>28</v>
      </c>
      <c r="F84" s="250"/>
      <c r="G84" s="104">
        <v>5250</v>
      </c>
      <c r="H84" s="19">
        <v>5250</v>
      </c>
      <c r="I84" s="19">
        <v>4417</v>
      </c>
      <c r="J84" s="167">
        <f t="shared" si="1"/>
        <v>84.13333333333334</v>
      </c>
    </row>
    <row r="85" spans="1:10" ht="12.75">
      <c r="A85" s="3"/>
      <c r="B85" s="3" t="s">
        <v>63</v>
      </c>
      <c r="C85" s="3"/>
      <c r="D85" s="3"/>
      <c r="E85" s="3"/>
      <c r="F85" s="4" t="s">
        <v>261</v>
      </c>
      <c r="G85" s="104"/>
      <c r="H85" s="19"/>
      <c r="I85" s="19"/>
      <c r="J85" s="167"/>
    </row>
    <row r="86" spans="1:10" ht="12.75">
      <c r="A86" s="3"/>
      <c r="B86" s="3"/>
      <c r="C86" s="3">
        <v>8</v>
      </c>
      <c r="D86" s="3"/>
      <c r="E86" s="3"/>
      <c r="F86" s="3" t="s">
        <v>30</v>
      </c>
      <c r="G86" s="104">
        <v>425</v>
      </c>
      <c r="H86" s="104">
        <v>425</v>
      </c>
      <c r="I86" s="104">
        <v>104</v>
      </c>
      <c r="J86" s="167">
        <f t="shared" si="1"/>
        <v>24.47058823529412</v>
      </c>
    </row>
    <row r="87" spans="1:10" ht="12.75">
      <c r="A87" s="3"/>
      <c r="B87" s="3"/>
      <c r="C87" s="3"/>
      <c r="D87" s="3">
        <v>3</v>
      </c>
      <c r="E87" s="3"/>
      <c r="F87" s="3" t="s">
        <v>33</v>
      </c>
      <c r="G87" s="104">
        <v>425</v>
      </c>
      <c r="H87" s="19">
        <v>425</v>
      </c>
      <c r="I87" s="19">
        <v>104</v>
      </c>
      <c r="J87" s="167">
        <f t="shared" si="1"/>
        <v>24.47058823529412</v>
      </c>
    </row>
    <row r="88" spans="1:10" ht="12.75">
      <c r="A88" s="3"/>
      <c r="B88" s="3"/>
      <c r="C88" s="3">
        <v>9</v>
      </c>
      <c r="D88" s="3"/>
      <c r="E88" s="3"/>
      <c r="F88" s="3" t="s">
        <v>84</v>
      </c>
      <c r="G88" s="104">
        <f>G89+G90</f>
        <v>1100</v>
      </c>
      <c r="H88" s="104">
        <f>H89+H90</f>
        <v>1100</v>
      </c>
      <c r="I88" s="104">
        <f>I89+I90</f>
        <v>0</v>
      </c>
      <c r="J88" s="167">
        <f t="shared" si="1"/>
        <v>0</v>
      </c>
    </row>
    <row r="89" spans="1:10" ht="12.75">
      <c r="A89" s="3"/>
      <c r="B89" s="3"/>
      <c r="C89" s="3"/>
      <c r="D89" s="3">
        <v>1</v>
      </c>
      <c r="E89" s="3"/>
      <c r="F89" s="3" t="s">
        <v>269</v>
      </c>
      <c r="G89" s="104">
        <v>400</v>
      </c>
      <c r="H89" s="19">
        <v>400</v>
      </c>
      <c r="I89" s="19"/>
      <c r="J89" s="167">
        <f t="shared" si="1"/>
        <v>0</v>
      </c>
    </row>
    <row r="90" spans="1:10" ht="12.75">
      <c r="A90" s="3"/>
      <c r="B90" s="3"/>
      <c r="C90" s="3"/>
      <c r="D90" s="3">
        <v>2</v>
      </c>
      <c r="E90" s="3"/>
      <c r="F90" s="3" t="s">
        <v>270</v>
      </c>
      <c r="G90" s="104">
        <v>700</v>
      </c>
      <c r="H90" s="19">
        <v>700</v>
      </c>
      <c r="I90" s="19"/>
      <c r="J90" s="167">
        <f t="shared" si="1"/>
        <v>0</v>
      </c>
    </row>
    <row r="91" spans="1:10" ht="12.75">
      <c r="A91" s="3"/>
      <c r="B91" s="3"/>
      <c r="C91" s="3"/>
      <c r="D91" s="3"/>
      <c r="E91" s="238" t="s">
        <v>28</v>
      </c>
      <c r="F91" s="250"/>
      <c r="G91" s="104">
        <f>G86+G88</f>
        <v>1525</v>
      </c>
      <c r="H91" s="104">
        <f>H86+H88</f>
        <v>1525</v>
      </c>
      <c r="I91" s="104">
        <f>I86+I88</f>
        <v>104</v>
      </c>
      <c r="J91" s="167">
        <f t="shared" si="1"/>
        <v>6.8196721311475414</v>
      </c>
    </row>
    <row r="92" spans="1:10" ht="12.75">
      <c r="A92" s="3"/>
      <c r="B92" s="3" t="s">
        <v>65</v>
      </c>
      <c r="C92" s="3"/>
      <c r="D92" s="3"/>
      <c r="E92" s="7"/>
      <c r="F92" s="16" t="s">
        <v>182</v>
      </c>
      <c r="G92" s="104"/>
      <c r="H92" s="19"/>
      <c r="I92" s="19"/>
      <c r="J92" s="167"/>
    </row>
    <row r="93" spans="1:10" ht="12.75">
      <c r="A93" s="3"/>
      <c r="B93" s="3"/>
      <c r="C93" s="3">
        <v>8</v>
      </c>
      <c r="D93" s="3"/>
      <c r="E93" s="7"/>
      <c r="F93" s="6" t="s">
        <v>66</v>
      </c>
      <c r="G93" s="104">
        <v>1550</v>
      </c>
      <c r="H93" s="19">
        <f>SUM(H96)</f>
        <v>1550</v>
      </c>
      <c r="I93" s="19">
        <f>SUM(I96+I94+I95)</f>
        <v>570</v>
      </c>
      <c r="J93" s="167">
        <f t="shared" si="1"/>
        <v>36.774193548387096</v>
      </c>
    </row>
    <row r="94" spans="1:10" ht="12.75">
      <c r="A94" s="3"/>
      <c r="B94" s="3"/>
      <c r="C94" s="3"/>
      <c r="D94" s="3">
        <v>1</v>
      </c>
      <c r="E94" s="7"/>
      <c r="F94" s="6" t="s">
        <v>326</v>
      </c>
      <c r="G94" s="104"/>
      <c r="H94" s="19"/>
      <c r="I94" s="19">
        <v>80</v>
      </c>
      <c r="J94" s="167"/>
    </row>
    <row r="95" spans="1:10" ht="12.75">
      <c r="A95" s="3"/>
      <c r="B95" s="3"/>
      <c r="C95" s="3"/>
      <c r="D95" s="3">
        <v>2</v>
      </c>
      <c r="E95" s="7"/>
      <c r="F95" s="6" t="s">
        <v>32</v>
      </c>
      <c r="G95" s="104"/>
      <c r="H95" s="19"/>
      <c r="I95" s="19">
        <v>19</v>
      </c>
      <c r="J95" s="167"/>
    </row>
    <row r="96" spans="1:10" ht="12.75">
      <c r="A96" s="3"/>
      <c r="B96" s="3"/>
      <c r="C96" s="3"/>
      <c r="D96" s="3">
        <v>3</v>
      </c>
      <c r="E96" s="7"/>
      <c r="F96" s="6" t="s">
        <v>67</v>
      </c>
      <c r="G96" s="104">
        <v>1550</v>
      </c>
      <c r="H96" s="19">
        <v>1550</v>
      </c>
      <c r="I96" s="19">
        <v>471</v>
      </c>
      <c r="J96" s="167">
        <f t="shared" si="1"/>
        <v>30.38709677419355</v>
      </c>
    </row>
    <row r="97" spans="1:10" ht="12.75">
      <c r="A97" s="3"/>
      <c r="B97" s="3"/>
      <c r="C97" s="3">
        <v>9</v>
      </c>
      <c r="D97" s="3"/>
      <c r="E97" s="6"/>
      <c r="F97" s="8" t="s">
        <v>84</v>
      </c>
      <c r="G97" s="104"/>
      <c r="H97" s="19">
        <f>SUM(H98)</f>
        <v>11301</v>
      </c>
      <c r="I97" s="19">
        <f>SUM(I98)</f>
        <v>0</v>
      </c>
      <c r="J97" s="167"/>
    </row>
    <row r="98" spans="1:10" ht="13.5" thickBot="1">
      <c r="A98" s="3"/>
      <c r="B98" s="3"/>
      <c r="C98" s="3"/>
      <c r="D98" s="3">
        <v>1</v>
      </c>
      <c r="E98" s="194"/>
      <c r="F98" s="8" t="s">
        <v>85</v>
      </c>
      <c r="G98" s="104"/>
      <c r="H98" s="19">
        <v>11301</v>
      </c>
      <c r="I98" s="19">
        <v>0</v>
      </c>
      <c r="J98" s="167"/>
    </row>
    <row r="99" spans="1:10" ht="12.75">
      <c r="A99" s="3"/>
      <c r="B99" s="3"/>
      <c r="C99" s="3"/>
      <c r="D99" s="3"/>
      <c r="E99" s="261" t="s">
        <v>28</v>
      </c>
      <c r="F99" s="222"/>
      <c r="G99" s="104">
        <v>1550</v>
      </c>
      <c r="H99" s="19">
        <f>SUM(H93+H97)</f>
        <v>12851</v>
      </c>
      <c r="I99" s="19">
        <f>SUM(I93+I97)</f>
        <v>570</v>
      </c>
      <c r="J99" s="167">
        <f t="shared" si="1"/>
        <v>4.435452493969341</v>
      </c>
    </row>
    <row r="100" spans="1:10" ht="12.75">
      <c r="A100" s="3"/>
      <c r="B100" s="3" t="s">
        <v>234</v>
      </c>
      <c r="C100" s="3"/>
      <c r="D100" s="3"/>
      <c r="E100" s="6"/>
      <c r="F100" s="117" t="s">
        <v>233</v>
      </c>
      <c r="G100" s="104"/>
      <c r="H100" s="19"/>
      <c r="I100" s="19"/>
      <c r="J100" s="167"/>
    </row>
    <row r="101" spans="1:10" ht="12.75">
      <c r="A101" s="3"/>
      <c r="B101" s="3"/>
      <c r="C101" s="3">
        <v>8</v>
      </c>
      <c r="D101" s="3"/>
      <c r="E101" s="6"/>
      <c r="F101" s="6" t="s">
        <v>66</v>
      </c>
      <c r="G101" s="104">
        <f>G102</f>
        <v>150</v>
      </c>
      <c r="H101" s="104">
        <f>H102</f>
        <v>150</v>
      </c>
      <c r="I101" s="104">
        <f>I102</f>
        <v>0</v>
      </c>
      <c r="J101" s="167">
        <f t="shared" si="1"/>
        <v>0</v>
      </c>
    </row>
    <row r="102" spans="1:10" ht="12.75">
      <c r="A102" s="3"/>
      <c r="B102" s="3"/>
      <c r="C102" s="3"/>
      <c r="D102" s="3">
        <v>3</v>
      </c>
      <c r="E102" s="6"/>
      <c r="F102" s="6" t="s">
        <v>67</v>
      </c>
      <c r="G102" s="104">
        <v>150</v>
      </c>
      <c r="H102" s="19">
        <v>150</v>
      </c>
      <c r="I102" s="19"/>
      <c r="J102" s="167">
        <f t="shared" si="1"/>
        <v>0</v>
      </c>
    </row>
    <row r="103" spans="1:10" ht="12.75">
      <c r="A103" s="3"/>
      <c r="B103" s="3"/>
      <c r="C103" s="3"/>
      <c r="D103" s="3"/>
      <c r="E103" s="238" t="s">
        <v>28</v>
      </c>
      <c r="F103" s="222"/>
      <c r="G103" s="104">
        <f>G101</f>
        <v>150</v>
      </c>
      <c r="H103" s="104">
        <f>H101</f>
        <v>150</v>
      </c>
      <c r="I103" s="104">
        <f>I101</f>
        <v>0</v>
      </c>
      <c r="J103" s="167">
        <f t="shared" si="1"/>
        <v>0</v>
      </c>
    </row>
    <row r="104" spans="1:10" ht="12.75">
      <c r="A104" s="3"/>
      <c r="B104" s="3">
        <v>3</v>
      </c>
      <c r="C104" s="3"/>
      <c r="D104" s="3"/>
      <c r="E104" s="7"/>
      <c r="F104" s="16" t="s">
        <v>68</v>
      </c>
      <c r="G104" s="104"/>
      <c r="H104" s="19"/>
      <c r="I104" s="19"/>
      <c r="J104" s="167"/>
    </row>
    <row r="105" spans="1:10" ht="12.75">
      <c r="A105" s="3"/>
      <c r="B105" s="14" t="s">
        <v>69</v>
      </c>
      <c r="C105" s="3"/>
      <c r="D105" s="3"/>
      <c r="E105" s="7"/>
      <c r="F105" s="10" t="s">
        <v>183</v>
      </c>
      <c r="G105" s="104"/>
      <c r="H105" s="19"/>
      <c r="I105" s="19"/>
      <c r="J105" s="167"/>
    </row>
    <row r="106" spans="1:10" ht="12.75">
      <c r="A106" s="3"/>
      <c r="B106" s="3"/>
      <c r="C106" s="3">
        <v>8</v>
      </c>
      <c r="D106" s="3"/>
      <c r="E106" s="7"/>
      <c r="F106" s="6" t="s">
        <v>66</v>
      </c>
      <c r="G106" s="104">
        <f>SUM(G107:G109)</f>
        <v>2677</v>
      </c>
      <c r="H106" s="104">
        <f>SUM(H107:H109)</f>
        <v>4186</v>
      </c>
      <c r="I106" s="104">
        <f>SUM(I107:I109)</f>
        <v>4648</v>
      </c>
      <c r="J106" s="167">
        <f t="shared" si="1"/>
        <v>111.03678929765886</v>
      </c>
    </row>
    <row r="107" spans="1:10" ht="12.75">
      <c r="A107" s="3"/>
      <c r="B107" s="3"/>
      <c r="C107" s="3"/>
      <c r="D107" s="3">
        <v>1</v>
      </c>
      <c r="E107" s="7"/>
      <c r="F107" s="6" t="s">
        <v>31</v>
      </c>
      <c r="G107" s="104">
        <v>2078</v>
      </c>
      <c r="H107" s="19">
        <v>3266</v>
      </c>
      <c r="I107" s="19">
        <v>3677</v>
      </c>
      <c r="J107" s="167">
        <f t="shared" si="1"/>
        <v>112.58420085731782</v>
      </c>
    </row>
    <row r="108" spans="1:10" ht="12.75">
      <c r="A108" s="3"/>
      <c r="B108" s="3"/>
      <c r="C108" s="3"/>
      <c r="D108" s="3">
        <v>2</v>
      </c>
      <c r="E108" s="3"/>
      <c r="F108" s="3" t="s">
        <v>32</v>
      </c>
      <c r="G108" s="104">
        <v>519</v>
      </c>
      <c r="H108" s="19">
        <v>840</v>
      </c>
      <c r="I108" s="19">
        <v>942</v>
      </c>
      <c r="J108" s="167">
        <f t="shared" si="1"/>
        <v>112.14285714285714</v>
      </c>
    </row>
    <row r="109" spans="1:10" ht="12.75">
      <c r="A109" s="3"/>
      <c r="B109" s="3"/>
      <c r="C109" s="3"/>
      <c r="D109" s="3">
        <v>3</v>
      </c>
      <c r="E109" s="3"/>
      <c r="F109" s="3" t="s">
        <v>67</v>
      </c>
      <c r="G109" s="104">
        <v>80</v>
      </c>
      <c r="H109" s="19">
        <v>80</v>
      </c>
      <c r="I109" s="19">
        <v>29</v>
      </c>
      <c r="J109" s="167">
        <f t="shared" si="1"/>
        <v>36.25</v>
      </c>
    </row>
    <row r="110" spans="1:10" ht="12.75">
      <c r="A110" s="3"/>
      <c r="B110" s="3"/>
      <c r="C110" s="3"/>
      <c r="D110" s="3"/>
      <c r="E110" s="238" t="s">
        <v>28</v>
      </c>
      <c r="F110" s="222"/>
      <c r="G110" s="104">
        <f>SUM(G106)</f>
        <v>2677</v>
      </c>
      <c r="H110" s="104">
        <f>SUM(H106)</f>
        <v>4186</v>
      </c>
      <c r="I110" s="104">
        <f>SUM(I106)</f>
        <v>4648</v>
      </c>
      <c r="J110" s="167">
        <f t="shared" si="1"/>
        <v>111.03678929765886</v>
      </c>
    </row>
    <row r="111" spans="1:10" ht="12.75">
      <c r="A111" s="3"/>
      <c r="B111" s="3"/>
      <c r="C111" s="3"/>
      <c r="D111" s="238" t="s">
        <v>262</v>
      </c>
      <c r="E111" s="224"/>
      <c r="F111" s="222"/>
      <c r="G111" s="104">
        <v>1</v>
      </c>
      <c r="H111" s="19">
        <v>1</v>
      </c>
      <c r="I111" s="19">
        <v>1</v>
      </c>
      <c r="J111" s="167">
        <f t="shared" si="1"/>
        <v>100</v>
      </c>
    </row>
    <row r="112" spans="1:10" ht="12.75">
      <c r="A112" s="3"/>
      <c r="B112" s="3"/>
      <c r="C112" s="3"/>
      <c r="D112" s="238" t="s">
        <v>48</v>
      </c>
      <c r="E112" s="224"/>
      <c r="F112" s="222"/>
      <c r="G112" s="104">
        <v>1</v>
      </c>
      <c r="H112" s="19">
        <v>1</v>
      </c>
      <c r="I112" s="19">
        <v>1</v>
      </c>
      <c r="J112" s="167">
        <f t="shared" si="1"/>
        <v>100</v>
      </c>
    </row>
    <row r="113" spans="1:10" ht="12.75">
      <c r="A113" s="3"/>
      <c r="B113" s="3"/>
      <c r="C113" s="3"/>
      <c r="D113" s="234" t="s">
        <v>71</v>
      </c>
      <c r="E113" s="254"/>
      <c r="F113" s="255"/>
      <c r="G113" s="105">
        <v>1</v>
      </c>
      <c r="H113" s="154">
        <v>1</v>
      </c>
      <c r="I113" s="154">
        <v>1</v>
      </c>
      <c r="J113" s="167">
        <f t="shared" si="1"/>
        <v>100</v>
      </c>
    </row>
    <row r="114" spans="1:10" ht="12.75">
      <c r="A114" s="3"/>
      <c r="B114" s="3" t="s">
        <v>72</v>
      </c>
      <c r="C114" s="3"/>
      <c r="D114" s="10"/>
      <c r="E114" s="10"/>
      <c r="F114" s="15" t="s">
        <v>184</v>
      </c>
      <c r="G114" s="104"/>
      <c r="H114" s="19"/>
      <c r="I114" s="19"/>
      <c r="J114" s="167"/>
    </row>
    <row r="115" spans="1:10" ht="12.75">
      <c r="A115" s="3"/>
      <c r="B115" s="3"/>
      <c r="C115" s="3">
        <v>8</v>
      </c>
      <c r="D115" s="6"/>
      <c r="E115" s="6"/>
      <c r="F115" s="8" t="s">
        <v>66</v>
      </c>
      <c r="G115" s="104">
        <v>1200</v>
      </c>
      <c r="H115" s="19">
        <v>1200</v>
      </c>
      <c r="I115" s="19">
        <v>549</v>
      </c>
      <c r="J115" s="167">
        <f t="shared" si="1"/>
        <v>45.75</v>
      </c>
    </row>
    <row r="116" spans="1:10" ht="12.75">
      <c r="A116" s="3"/>
      <c r="B116" s="3"/>
      <c r="C116" s="3"/>
      <c r="D116" s="6">
        <v>3</v>
      </c>
      <c r="E116" s="6"/>
      <c r="F116" s="8" t="s">
        <v>67</v>
      </c>
      <c r="G116" s="104">
        <v>1200</v>
      </c>
      <c r="H116" s="19">
        <v>1200</v>
      </c>
      <c r="I116" s="19">
        <v>549</v>
      </c>
      <c r="J116" s="167">
        <f t="shared" si="1"/>
        <v>45.75</v>
      </c>
    </row>
    <row r="117" spans="1:10" ht="12.75">
      <c r="A117" s="3"/>
      <c r="B117" s="3"/>
      <c r="C117" s="3"/>
      <c r="D117" s="6"/>
      <c r="E117" s="259" t="s">
        <v>28</v>
      </c>
      <c r="F117" s="250"/>
      <c r="G117" s="104">
        <v>1200</v>
      </c>
      <c r="H117" s="19">
        <v>1200</v>
      </c>
      <c r="I117" s="19">
        <v>549</v>
      </c>
      <c r="J117" s="167">
        <f t="shared" si="1"/>
        <v>45.75</v>
      </c>
    </row>
    <row r="118" spans="1:10" ht="12.75">
      <c r="A118" s="3"/>
      <c r="B118" s="3" t="s">
        <v>73</v>
      </c>
      <c r="C118" s="3"/>
      <c r="D118" s="10"/>
      <c r="E118" s="10"/>
      <c r="F118" s="15" t="s">
        <v>185</v>
      </c>
      <c r="G118" s="104"/>
      <c r="H118" s="19"/>
      <c r="I118" s="19"/>
      <c r="J118" s="167"/>
    </row>
    <row r="119" spans="1:10" ht="12.75">
      <c r="A119" s="3"/>
      <c r="B119" s="3"/>
      <c r="C119" s="3">
        <v>8</v>
      </c>
      <c r="D119" s="10"/>
      <c r="E119" s="10"/>
      <c r="F119" s="8" t="s">
        <v>66</v>
      </c>
      <c r="G119" s="104">
        <f>SUM(G120:G122)</f>
        <v>9257</v>
      </c>
      <c r="H119" s="104">
        <f>SUM(H120:H122)</f>
        <v>9310</v>
      </c>
      <c r="I119" s="104">
        <f>SUM(I120:I122)</f>
        <v>9293</v>
      </c>
      <c r="J119" s="167">
        <f t="shared" si="1"/>
        <v>99.81740064446831</v>
      </c>
    </row>
    <row r="120" spans="1:10" ht="12.75">
      <c r="A120" s="3"/>
      <c r="B120" s="3"/>
      <c r="C120" s="3"/>
      <c r="D120" s="6">
        <v>1</v>
      </c>
      <c r="E120" s="10"/>
      <c r="F120" s="8" t="s">
        <v>31</v>
      </c>
      <c r="G120" s="104">
        <v>4368</v>
      </c>
      <c r="H120" s="19">
        <v>4410</v>
      </c>
      <c r="I120" s="19">
        <v>4661</v>
      </c>
      <c r="J120" s="167">
        <f t="shared" si="1"/>
        <v>105.69160997732425</v>
      </c>
    </row>
    <row r="121" spans="1:10" ht="12.75">
      <c r="A121" s="3"/>
      <c r="B121" s="3"/>
      <c r="C121" s="3"/>
      <c r="D121" s="6">
        <v>2</v>
      </c>
      <c r="E121" s="10"/>
      <c r="F121" s="8" t="s">
        <v>32</v>
      </c>
      <c r="G121" s="104">
        <v>1080</v>
      </c>
      <c r="H121" s="19">
        <v>1091</v>
      </c>
      <c r="I121" s="19">
        <v>1129</v>
      </c>
      <c r="J121" s="167">
        <f t="shared" si="1"/>
        <v>103.48304307974337</v>
      </c>
    </row>
    <row r="122" spans="1:10" ht="12.75">
      <c r="A122" s="3"/>
      <c r="B122" s="3"/>
      <c r="C122" s="3"/>
      <c r="D122" s="6">
        <v>3</v>
      </c>
      <c r="E122" s="10"/>
      <c r="F122" s="8" t="s">
        <v>33</v>
      </c>
      <c r="G122" s="104">
        <v>3809</v>
      </c>
      <c r="H122" s="19">
        <v>3809</v>
      </c>
      <c r="I122" s="19">
        <v>3503</v>
      </c>
      <c r="J122" s="167">
        <f t="shared" si="1"/>
        <v>91.96639537936466</v>
      </c>
    </row>
    <row r="123" spans="1:10" ht="12.75">
      <c r="A123" s="3"/>
      <c r="B123" s="3"/>
      <c r="C123" s="3"/>
      <c r="D123" s="6"/>
      <c r="E123" s="10"/>
      <c r="F123" s="8"/>
      <c r="G123" s="104"/>
      <c r="H123" s="19"/>
      <c r="I123" s="19"/>
      <c r="J123" s="167"/>
    </row>
    <row r="124" spans="1:10" ht="12.75">
      <c r="A124" s="3"/>
      <c r="B124" s="3"/>
      <c r="C124" s="3"/>
      <c r="D124" s="10"/>
      <c r="E124" s="238" t="s">
        <v>28</v>
      </c>
      <c r="F124" s="248"/>
      <c r="G124" s="104">
        <f>SUM(G119)</f>
        <v>9257</v>
      </c>
      <c r="H124" s="104">
        <f>SUM(H119)</f>
        <v>9310</v>
      </c>
      <c r="I124" s="104">
        <f>SUM(I119)</f>
        <v>9293</v>
      </c>
      <c r="J124" s="167">
        <f t="shared" si="1"/>
        <v>99.81740064446831</v>
      </c>
    </row>
    <row r="125" spans="1:10" ht="12.75">
      <c r="A125" s="3"/>
      <c r="B125" s="3"/>
      <c r="C125" s="3"/>
      <c r="D125" s="238" t="s">
        <v>48</v>
      </c>
      <c r="E125" s="224"/>
      <c r="F125" s="222"/>
      <c r="G125" s="104">
        <v>3</v>
      </c>
      <c r="H125" s="19">
        <v>3</v>
      </c>
      <c r="I125" s="19">
        <v>3</v>
      </c>
      <c r="J125" s="167"/>
    </row>
    <row r="126" spans="1:10" ht="12.75">
      <c r="A126" s="3"/>
      <c r="B126" s="3"/>
      <c r="C126" s="3"/>
      <c r="D126" s="234" t="s">
        <v>71</v>
      </c>
      <c r="E126" s="253"/>
      <c r="F126" s="251"/>
      <c r="G126" s="105">
        <v>3</v>
      </c>
      <c r="H126" s="154">
        <v>3</v>
      </c>
      <c r="I126" s="154">
        <v>3</v>
      </c>
      <c r="J126" s="167"/>
    </row>
    <row r="127" spans="1:10" ht="12.75">
      <c r="A127" s="3"/>
      <c r="B127" s="3" t="s">
        <v>74</v>
      </c>
      <c r="C127" s="3"/>
      <c r="D127" s="10"/>
      <c r="E127" s="6"/>
      <c r="F127" s="15" t="s">
        <v>297</v>
      </c>
      <c r="G127" s="106"/>
      <c r="H127" s="155"/>
      <c r="I127" s="155"/>
      <c r="J127" s="167"/>
    </row>
    <row r="128" spans="1:10" ht="12.75">
      <c r="A128" s="3"/>
      <c r="B128" s="3"/>
      <c r="C128" s="3">
        <v>8</v>
      </c>
      <c r="D128" s="10"/>
      <c r="E128" s="6"/>
      <c r="F128" s="8" t="s">
        <v>30</v>
      </c>
      <c r="G128" s="106">
        <f>SUM(G129:G131)</f>
        <v>4755</v>
      </c>
      <c r="H128" s="106">
        <f>SUM(H129:H131)</f>
        <v>6747</v>
      </c>
      <c r="I128" s="106">
        <f>SUM(I129:I131)</f>
        <v>6578</v>
      </c>
      <c r="J128" s="167">
        <f t="shared" si="1"/>
        <v>97.495183044316</v>
      </c>
    </row>
    <row r="129" spans="1:10" ht="12.75">
      <c r="A129" s="3"/>
      <c r="B129" s="3"/>
      <c r="C129" s="3"/>
      <c r="D129" s="6">
        <v>1</v>
      </c>
      <c r="E129" s="6"/>
      <c r="F129" s="8" t="s">
        <v>31</v>
      </c>
      <c r="G129" s="106">
        <v>3744</v>
      </c>
      <c r="H129" s="155">
        <v>5341</v>
      </c>
      <c r="I129" s="155">
        <v>5493</v>
      </c>
      <c r="J129" s="167">
        <f t="shared" si="1"/>
        <v>102.84590900580415</v>
      </c>
    </row>
    <row r="130" spans="1:10" ht="12.75">
      <c r="A130" s="3"/>
      <c r="B130" s="3"/>
      <c r="C130" s="3"/>
      <c r="D130" s="6">
        <v>2</v>
      </c>
      <c r="E130" s="6"/>
      <c r="F130" s="8" t="s">
        <v>32</v>
      </c>
      <c r="G130" s="106">
        <v>1011</v>
      </c>
      <c r="H130" s="155">
        <v>1406</v>
      </c>
      <c r="I130" s="155">
        <v>1085</v>
      </c>
      <c r="J130" s="167">
        <f t="shared" si="1"/>
        <v>77.16927453769559</v>
      </c>
    </row>
    <row r="131" spans="1:10" ht="12.75">
      <c r="A131" s="3"/>
      <c r="B131" s="3"/>
      <c r="C131" s="3"/>
      <c r="D131" s="6">
        <v>3</v>
      </c>
      <c r="E131" s="6"/>
      <c r="F131" s="8" t="s">
        <v>33</v>
      </c>
      <c r="G131" s="106">
        <v>0</v>
      </c>
      <c r="H131" s="155"/>
      <c r="I131" s="155"/>
      <c r="J131" s="167"/>
    </row>
    <row r="132" spans="1:10" ht="12.75">
      <c r="A132" s="3"/>
      <c r="B132" s="3"/>
      <c r="C132" s="3"/>
      <c r="D132" s="6"/>
      <c r="E132" s="238" t="s">
        <v>28</v>
      </c>
      <c r="F132" s="222"/>
      <c r="G132" s="106">
        <f>SUM(G128)</f>
        <v>4755</v>
      </c>
      <c r="H132" s="106">
        <f>SUM(H128)</f>
        <v>6747</v>
      </c>
      <c r="I132" s="106">
        <f>SUM(I128)</f>
        <v>6578</v>
      </c>
      <c r="J132" s="167">
        <f t="shared" si="1"/>
        <v>97.495183044316</v>
      </c>
    </row>
    <row r="133" spans="1:10" ht="12.75">
      <c r="A133" s="3"/>
      <c r="B133" s="3"/>
      <c r="C133" s="3"/>
      <c r="D133" s="238" t="s">
        <v>263</v>
      </c>
      <c r="E133" s="224"/>
      <c r="F133" s="222"/>
      <c r="G133" s="106">
        <v>4</v>
      </c>
      <c r="H133" s="155">
        <v>4</v>
      </c>
      <c r="I133" s="155">
        <v>3</v>
      </c>
      <c r="J133" s="167"/>
    </row>
    <row r="134" spans="1:10" ht="12.75">
      <c r="A134" s="3"/>
      <c r="B134" s="3"/>
      <c r="C134" s="3"/>
      <c r="D134" s="234" t="s">
        <v>187</v>
      </c>
      <c r="E134" s="253"/>
      <c r="F134" s="251"/>
      <c r="G134" s="107">
        <v>4</v>
      </c>
      <c r="H134" s="156">
        <v>4</v>
      </c>
      <c r="I134" s="156">
        <v>3</v>
      </c>
      <c r="J134" s="167"/>
    </row>
    <row r="135" spans="1:10" ht="12.75">
      <c r="A135" s="3"/>
      <c r="B135" s="3" t="s">
        <v>76</v>
      </c>
      <c r="C135" s="3"/>
      <c r="D135" s="10"/>
      <c r="E135" s="6"/>
      <c r="F135" s="15" t="s">
        <v>298</v>
      </c>
      <c r="G135" s="106"/>
      <c r="H135" s="155"/>
      <c r="I135" s="155"/>
      <c r="J135" s="167"/>
    </row>
    <row r="136" spans="1:10" ht="12.75">
      <c r="A136" s="3"/>
      <c r="B136" s="3"/>
      <c r="C136" s="3">
        <v>8</v>
      </c>
      <c r="D136" s="10"/>
      <c r="E136" s="6"/>
      <c r="F136" s="8" t="s">
        <v>30</v>
      </c>
      <c r="G136" s="106">
        <f>SUM(G137:G139)</f>
        <v>6043</v>
      </c>
      <c r="H136" s="106">
        <f>SUM(H137:H139)</f>
        <v>13398</v>
      </c>
      <c r="I136" s="106">
        <f>SUM(I137:I139)</f>
        <v>7087</v>
      </c>
      <c r="J136" s="167">
        <f t="shared" si="1"/>
        <v>52.89595462009255</v>
      </c>
    </row>
    <row r="137" spans="1:10" ht="12.75">
      <c r="A137" s="3"/>
      <c r="B137" s="3"/>
      <c r="C137" s="3"/>
      <c r="D137" s="6">
        <v>1</v>
      </c>
      <c r="E137" s="6"/>
      <c r="F137" s="8" t="s">
        <v>31</v>
      </c>
      <c r="G137" s="106">
        <v>4680</v>
      </c>
      <c r="H137" s="155">
        <v>10471</v>
      </c>
      <c r="I137" s="155">
        <v>6170</v>
      </c>
      <c r="J137" s="167">
        <f t="shared" si="1"/>
        <v>58.9246490306561</v>
      </c>
    </row>
    <row r="138" spans="1:10" ht="12.75">
      <c r="A138" s="3"/>
      <c r="B138" s="3"/>
      <c r="C138" s="3"/>
      <c r="D138" s="6">
        <v>2</v>
      </c>
      <c r="E138" s="6"/>
      <c r="F138" s="8" t="s">
        <v>32</v>
      </c>
      <c r="G138" s="106">
        <v>1263</v>
      </c>
      <c r="H138" s="155">
        <v>2827</v>
      </c>
      <c r="I138" s="155">
        <v>917</v>
      </c>
      <c r="J138" s="167">
        <f t="shared" si="1"/>
        <v>32.437212592854614</v>
      </c>
    </row>
    <row r="139" spans="1:10" ht="12.75">
      <c r="A139" s="3"/>
      <c r="B139" s="3"/>
      <c r="C139" s="3"/>
      <c r="D139" s="6">
        <v>3</v>
      </c>
      <c r="E139" s="6"/>
      <c r="F139" s="8" t="s">
        <v>33</v>
      </c>
      <c r="G139" s="106">
        <v>100</v>
      </c>
      <c r="H139" s="155">
        <v>100</v>
      </c>
      <c r="I139" s="155"/>
      <c r="J139" s="167">
        <f t="shared" si="1"/>
        <v>0</v>
      </c>
    </row>
    <row r="140" spans="1:10" ht="12.75">
      <c r="A140" s="3"/>
      <c r="B140" s="3"/>
      <c r="C140" s="3"/>
      <c r="D140" s="10"/>
      <c r="E140" s="238" t="s">
        <v>28</v>
      </c>
      <c r="F140" s="222"/>
      <c r="G140" s="106">
        <f>SUM(G136)</f>
        <v>6043</v>
      </c>
      <c r="H140" s="106">
        <f>SUM(H136)</f>
        <v>13398</v>
      </c>
      <c r="I140" s="106">
        <f>SUM(I136)</f>
        <v>7087</v>
      </c>
      <c r="J140" s="167">
        <f t="shared" si="1"/>
        <v>52.89595462009255</v>
      </c>
    </row>
    <row r="141" spans="1:10" ht="12.75">
      <c r="A141" s="3"/>
      <c r="B141" s="3"/>
      <c r="C141" s="3"/>
      <c r="D141" s="234" t="s">
        <v>186</v>
      </c>
      <c r="E141" s="253"/>
      <c r="F141" s="251"/>
      <c r="G141" s="107">
        <v>20</v>
      </c>
      <c r="H141" s="156">
        <v>20</v>
      </c>
      <c r="I141" s="156">
        <v>10</v>
      </c>
      <c r="J141" s="167"/>
    </row>
    <row r="142" spans="1:10" ht="12.75">
      <c r="A142" s="3"/>
      <c r="B142" s="3" t="s">
        <v>188</v>
      </c>
      <c r="C142" s="3"/>
      <c r="D142" s="10"/>
      <c r="E142" s="6"/>
      <c r="F142" s="15" t="s">
        <v>189</v>
      </c>
      <c r="G142" s="106"/>
      <c r="H142" s="155"/>
      <c r="I142" s="155"/>
      <c r="J142" s="167"/>
    </row>
    <row r="143" spans="1:10" ht="12.75">
      <c r="A143" s="3"/>
      <c r="B143" s="3"/>
      <c r="C143" s="3">
        <v>11</v>
      </c>
      <c r="D143" s="10"/>
      <c r="E143" s="6"/>
      <c r="F143" s="8" t="s">
        <v>34</v>
      </c>
      <c r="G143" s="106">
        <f>SUM(G144)</f>
        <v>2830</v>
      </c>
      <c r="H143" s="106">
        <f>SUM(H144)</f>
        <v>12582</v>
      </c>
      <c r="I143" s="106">
        <f>SUM(I144)</f>
        <v>12118</v>
      </c>
      <c r="J143" s="167">
        <f t="shared" si="1"/>
        <v>96.31219202034653</v>
      </c>
    </row>
    <row r="144" spans="1:10" ht="12.75">
      <c r="A144" s="3"/>
      <c r="B144" s="3"/>
      <c r="C144" s="3"/>
      <c r="D144" s="6">
        <v>1</v>
      </c>
      <c r="E144" s="6"/>
      <c r="F144" s="8" t="s">
        <v>75</v>
      </c>
      <c r="G144" s="106">
        <v>2830</v>
      </c>
      <c r="H144" s="155">
        <v>12582</v>
      </c>
      <c r="I144" s="155">
        <v>12118</v>
      </c>
      <c r="J144" s="167">
        <f t="shared" si="1"/>
        <v>96.31219202034653</v>
      </c>
    </row>
    <row r="145" spans="1:10" ht="12.75">
      <c r="A145" s="3"/>
      <c r="B145" s="3"/>
      <c r="C145" s="3"/>
      <c r="D145" s="6"/>
      <c r="E145" s="238" t="s">
        <v>28</v>
      </c>
      <c r="F145" s="222"/>
      <c r="G145" s="106">
        <f>SUM(G143)</f>
        <v>2830</v>
      </c>
      <c r="H145" s="106">
        <f>SUM(H143)</f>
        <v>12582</v>
      </c>
      <c r="I145" s="106">
        <f>SUM(I143)</f>
        <v>12118</v>
      </c>
      <c r="J145" s="167">
        <f t="shared" si="1"/>
        <v>96.31219202034653</v>
      </c>
    </row>
    <row r="146" spans="1:10" ht="12.75">
      <c r="A146" s="3"/>
      <c r="B146" s="3"/>
      <c r="C146" s="3"/>
      <c r="D146" s="6"/>
      <c r="E146" s="238" t="s">
        <v>264</v>
      </c>
      <c r="F146" s="222"/>
      <c r="G146" s="106"/>
      <c r="H146" s="155"/>
      <c r="I146" s="155"/>
      <c r="J146" s="167"/>
    </row>
    <row r="147" spans="1:10" ht="12.75">
      <c r="A147" s="3"/>
      <c r="B147" s="3" t="s">
        <v>190</v>
      </c>
      <c r="C147" s="3"/>
      <c r="D147" s="6"/>
      <c r="E147" s="6"/>
      <c r="F147" s="15" t="s">
        <v>191</v>
      </c>
      <c r="G147" s="106"/>
      <c r="H147" s="155"/>
      <c r="I147" s="155"/>
      <c r="J147" s="167"/>
    </row>
    <row r="148" spans="1:10" ht="12.75">
      <c r="A148" s="3"/>
      <c r="B148" s="3"/>
      <c r="C148" s="3">
        <v>11</v>
      </c>
      <c r="D148" s="6"/>
      <c r="E148" s="6"/>
      <c r="F148" s="8" t="s">
        <v>34</v>
      </c>
      <c r="G148" s="106">
        <f>SUM(G149)</f>
        <v>300</v>
      </c>
      <c r="H148" s="155">
        <v>2787</v>
      </c>
      <c r="I148" s="155">
        <v>2533</v>
      </c>
      <c r="J148" s="167">
        <f aca="true" t="shared" si="2" ref="J148:J213">SUM((I148/H148)*100)</f>
        <v>90.88625762468604</v>
      </c>
    </row>
    <row r="149" spans="1:10" ht="12.75">
      <c r="A149" s="3"/>
      <c r="B149" s="3"/>
      <c r="C149" s="3"/>
      <c r="D149" s="6">
        <v>1</v>
      </c>
      <c r="E149" s="6"/>
      <c r="F149" s="8" t="s">
        <v>75</v>
      </c>
      <c r="G149" s="106">
        <v>300</v>
      </c>
      <c r="H149" s="155">
        <v>2787</v>
      </c>
      <c r="I149" s="155">
        <v>2533</v>
      </c>
      <c r="J149" s="167">
        <f t="shared" si="2"/>
        <v>90.88625762468604</v>
      </c>
    </row>
    <row r="150" spans="1:10" ht="12.75">
      <c r="A150" s="3"/>
      <c r="B150" s="3"/>
      <c r="C150" s="3"/>
      <c r="D150" s="6"/>
      <c r="E150" s="238" t="s">
        <v>28</v>
      </c>
      <c r="F150" s="222"/>
      <c r="G150" s="106">
        <f>SUM(G148)</f>
        <v>300</v>
      </c>
      <c r="H150" s="155">
        <v>2787</v>
      </c>
      <c r="I150" s="155">
        <v>2533</v>
      </c>
      <c r="J150" s="167">
        <f t="shared" si="2"/>
        <v>90.88625762468604</v>
      </c>
    </row>
    <row r="151" spans="1:10" ht="12.75">
      <c r="A151" s="3"/>
      <c r="B151" s="3"/>
      <c r="C151" s="3"/>
      <c r="D151" s="6"/>
      <c r="E151" s="238" t="s">
        <v>192</v>
      </c>
      <c r="F151" s="222"/>
      <c r="G151" s="106"/>
      <c r="H151" s="155"/>
      <c r="I151" s="155"/>
      <c r="J151" s="167"/>
    </row>
    <row r="152" spans="1:10" ht="12.75">
      <c r="A152" s="3"/>
      <c r="B152" s="3" t="s">
        <v>193</v>
      </c>
      <c r="C152" s="3"/>
      <c r="D152" s="6"/>
      <c r="E152" s="6"/>
      <c r="F152" s="15" t="s">
        <v>194</v>
      </c>
      <c r="G152" s="106"/>
      <c r="H152" s="155"/>
      <c r="I152" s="155"/>
      <c r="J152" s="167"/>
    </row>
    <row r="153" spans="1:10" ht="12.75">
      <c r="A153" s="3"/>
      <c r="B153" s="3"/>
      <c r="C153" s="3">
        <v>11</v>
      </c>
      <c r="D153" s="6"/>
      <c r="E153" s="6"/>
      <c r="F153" s="8" t="s">
        <v>34</v>
      </c>
      <c r="G153" s="106">
        <f>SUM(G154)</f>
        <v>1000</v>
      </c>
      <c r="H153" s="155">
        <v>8260</v>
      </c>
      <c r="I153" s="155">
        <v>8210</v>
      </c>
      <c r="J153" s="167">
        <f t="shared" si="2"/>
        <v>99.39467312348668</v>
      </c>
    </row>
    <row r="154" spans="1:10" ht="12.75">
      <c r="A154" s="3"/>
      <c r="B154" s="3"/>
      <c r="C154" s="3"/>
      <c r="D154" s="6">
        <v>1</v>
      </c>
      <c r="E154" s="6"/>
      <c r="F154" s="8" t="s">
        <v>75</v>
      </c>
      <c r="G154" s="106">
        <v>1000</v>
      </c>
      <c r="H154" s="155">
        <v>8260</v>
      </c>
      <c r="I154" s="155">
        <v>8210</v>
      </c>
      <c r="J154" s="167">
        <f t="shared" si="2"/>
        <v>99.39467312348668</v>
      </c>
    </row>
    <row r="155" spans="1:10" ht="12.75">
      <c r="A155" s="3"/>
      <c r="B155" s="3"/>
      <c r="C155" s="3"/>
      <c r="D155" s="6"/>
      <c r="E155" s="238" t="s">
        <v>28</v>
      </c>
      <c r="F155" s="222"/>
      <c r="G155" s="106">
        <f>SUM(G153)</f>
        <v>1000</v>
      </c>
      <c r="H155" s="155">
        <v>8260</v>
      </c>
      <c r="I155" s="155">
        <v>8210</v>
      </c>
      <c r="J155" s="167">
        <f t="shared" si="2"/>
        <v>99.39467312348668</v>
      </c>
    </row>
    <row r="156" spans="1:10" ht="12.75">
      <c r="A156" s="3"/>
      <c r="B156" s="3"/>
      <c r="C156" s="3"/>
      <c r="D156" s="6"/>
      <c r="E156" s="238" t="s">
        <v>265</v>
      </c>
      <c r="F156" s="222"/>
      <c r="G156" s="108"/>
      <c r="H156" s="157"/>
      <c r="I156" s="157"/>
      <c r="J156" s="167"/>
    </row>
    <row r="157" spans="1:10" ht="12.75">
      <c r="A157" s="3"/>
      <c r="B157" s="3" t="s">
        <v>195</v>
      </c>
      <c r="C157" s="3"/>
      <c r="D157" s="6"/>
      <c r="E157" s="6"/>
      <c r="F157" s="15" t="s">
        <v>199</v>
      </c>
      <c r="G157" s="109"/>
      <c r="H157" s="3"/>
      <c r="I157" s="3"/>
      <c r="J157" s="167"/>
    </row>
    <row r="158" spans="1:10" ht="12.75">
      <c r="A158" s="3"/>
      <c r="B158" s="3"/>
      <c r="C158" s="3">
        <v>11</v>
      </c>
      <c r="D158" s="6"/>
      <c r="E158" s="6"/>
      <c r="F158" s="8" t="s">
        <v>34</v>
      </c>
      <c r="G158" s="109">
        <f>SUM(G159)</f>
        <v>1000</v>
      </c>
      <c r="H158" s="3">
        <v>1000</v>
      </c>
      <c r="I158" s="3">
        <v>432</v>
      </c>
      <c r="J158" s="167">
        <f t="shared" si="2"/>
        <v>43.2</v>
      </c>
    </row>
    <row r="159" spans="1:10" ht="12.75">
      <c r="A159" s="3"/>
      <c r="B159" s="3"/>
      <c r="C159" s="3"/>
      <c r="D159" s="6">
        <v>1</v>
      </c>
      <c r="E159" s="6"/>
      <c r="F159" s="8" t="s">
        <v>75</v>
      </c>
      <c r="G159" s="109">
        <v>1000</v>
      </c>
      <c r="H159" s="3">
        <v>1000</v>
      </c>
      <c r="I159" s="3">
        <v>432</v>
      </c>
      <c r="J159" s="167">
        <f t="shared" si="2"/>
        <v>43.2</v>
      </c>
    </row>
    <row r="160" spans="1:10" ht="12.75">
      <c r="A160" s="3"/>
      <c r="B160" s="3"/>
      <c r="C160" s="3"/>
      <c r="D160" s="6"/>
      <c r="E160" s="238" t="s">
        <v>28</v>
      </c>
      <c r="F160" s="222"/>
      <c r="G160" s="109">
        <f>SUM(G158)</f>
        <v>1000</v>
      </c>
      <c r="H160" s="3">
        <v>1000</v>
      </c>
      <c r="I160" s="3">
        <v>432</v>
      </c>
      <c r="J160" s="167">
        <f t="shared" si="2"/>
        <v>43.2</v>
      </c>
    </row>
    <row r="161" spans="1:10" ht="12.75">
      <c r="A161" s="3"/>
      <c r="B161" s="3"/>
      <c r="C161" s="3"/>
      <c r="D161" s="6"/>
      <c r="E161" s="238" t="s">
        <v>266</v>
      </c>
      <c r="F161" s="222"/>
      <c r="G161" s="109"/>
      <c r="H161" s="3"/>
      <c r="I161" s="3"/>
      <c r="J161" s="167"/>
    </row>
    <row r="162" spans="1:10" ht="12.75">
      <c r="A162" s="3"/>
      <c r="B162" s="3" t="s">
        <v>200</v>
      </c>
      <c r="C162" s="3"/>
      <c r="D162" s="6"/>
      <c r="E162" s="6"/>
      <c r="F162" s="15" t="s">
        <v>201</v>
      </c>
      <c r="G162" s="109"/>
      <c r="H162" s="3"/>
      <c r="I162" s="3"/>
      <c r="J162" s="167"/>
    </row>
    <row r="163" spans="1:10" ht="12.75">
      <c r="A163" s="3"/>
      <c r="B163" s="3"/>
      <c r="C163" s="3">
        <v>11</v>
      </c>
      <c r="D163" s="6"/>
      <c r="E163" s="6"/>
      <c r="F163" s="8" t="s">
        <v>34</v>
      </c>
      <c r="G163" s="109">
        <f>SUM(G164)</f>
        <v>700</v>
      </c>
      <c r="H163" s="3">
        <v>700</v>
      </c>
      <c r="I163" s="3">
        <v>25</v>
      </c>
      <c r="J163" s="167">
        <f t="shared" si="2"/>
        <v>3.571428571428571</v>
      </c>
    </row>
    <row r="164" spans="1:10" ht="12.75">
      <c r="A164" s="3"/>
      <c r="B164" s="3"/>
      <c r="C164" s="3"/>
      <c r="D164" s="6">
        <v>1</v>
      </c>
      <c r="E164" s="6"/>
      <c r="F164" s="8" t="s">
        <v>75</v>
      </c>
      <c r="G164" s="109">
        <v>700</v>
      </c>
      <c r="H164" s="3">
        <v>700</v>
      </c>
      <c r="I164" s="3">
        <v>25</v>
      </c>
      <c r="J164" s="167">
        <f t="shared" si="2"/>
        <v>3.571428571428571</v>
      </c>
    </row>
    <row r="165" spans="1:10" ht="12.75">
      <c r="A165" s="3"/>
      <c r="B165" s="3"/>
      <c r="C165" s="3"/>
      <c r="D165" s="6"/>
      <c r="E165" s="238" t="s">
        <v>28</v>
      </c>
      <c r="F165" s="222"/>
      <c r="G165" s="109">
        <f>SUM(G163)</f>
        <v>700</v>
      </c>
      <c r="H165" s="3">
        <v>700</v>
      </c>
      <c r="I165" s="3">
        <v>25</v>
      </c>
      <c r="J165" s="167">
        <f t="shared" si="2"/>
        <v>3.571428571428571</v>
      </c>
    </row>
    <row r="166" spans="1:10" ht="12.75">
      <c r="A166" s="3"/>
      <c r="B166" s="3" t="s">
        <v>202</v>
      </c>
      <c r="C166" s="3"/>
      <c r="D166" s="10"/>
      <c r="E166" s="10"/>
      <c r="F166" s="15" t="s">
        <v>196</v>
      </c>
      <c r="G166" s="109"/>
      <c r="H166" s="3"/>
      <c r="I166" s="3"/>
      <c r="J166" s="167"/>
    </row>
    <row r="167" spans="1:10" ht="12.75">
      <c r="A167" s="3"/>
      <c r="B167" s="3"/>
      <c r="C167" s="3">
        <v>11</v>
      </c>
      <c r="D167" s="10"/>
      <c r="E167" s="10"/>
      <c r="F167" s="8" t="s">
        <v>34</v>
      </c>
      <c r="G167" s="104">
        <f>SUM(G168)</f>
        <v>2736</v>
      </c>
      <c r="H167" s="104">
        <f>SUM(H168)</f>
        <v>12074</v>
      </c>
      <c r="I167" s="104">
        <f>SUM(I168)</f>
        <v>12858</v>
      </c>
      <c r="J167" s="167">
        <f t="shared" si="2"/>
        <v>106.4932913698857</v>
      </c>
    </row>
    <row r="168" spans="1:10" ht="12.75">
      <c r="A168" s="3"/>
      <c r="B168" s="3"/>
      <c r="C168" s="3"/>
      <c r="D168" s="6">
        <v>1</v>
      </c>
      <c r="E168" s="10"/>
      <c r="F168" s="8" t="s">
        <v>75</v>
      </c>
      <c r="G168" s="104">
        <v>2736</v>
      </c>
      <c r="H168" s="104">
        <v>12074</v>
      </c>
      <c r="I168" s="104">
        <v>12858</v>
      </c>
      <c r="J168" s="167">
        <f t="shared" si="2"/>
        <v>106.4932913698857</v>
      </c>
    </row>
    <row r="169" spans="1:10" ht="12.75">
      <c r="A169" s="3"/>
      <c r="B169" s="3"/>
      <c r="C169" s="3">
        <v>8</v>
      </c>
      <c r="D169" s="10"/>
      <c r="E169" s="10"/>
      <c r="F169" s="8" t="s">
        <v>66</v>
      </c>
      <c r="G169" s="104">
        <f>SUM(G170)</f>
        <v>656</v>
      </c>
      <c r="H169" s="104">
        <f>SUM(H170)</f>
        <v>2897</v>
      </c>
      <c r="I169" s="104">
        <f>SUM(I170)</f>
        <v>3031</v>
      </c>
      <c r="J169" s="167">
        <f t="shared" si="2"/>
        <v>104.62547462892648</v>
      </c>
    </row>
    <row r="170" spans="1:10" ht="12.75">
      <c r="A170" s="3"/>
      <c r="B170" s="3"/>
      <c r="C170" s="3"/>
      <c r="D170" s="6">
        <v>2</v>
      </c>
      <c r="E170" s="10"/>
      <c r="F170" s="8" t="s">
        <v>32</v>
      </c>
      <c r="G170" s="104">
        <v>656</v>
      </c>
      <c r="H170" s="19">
        <v>2897</v>
      </c>
      <c r="I170" s="19">
        <v>3031</v>
      </c>
      <c r="J170" s="167">
        <f t="shared" si="2"/>
        <v>104.62547462892648</v>
      </c>
    </row>
    <row r="171" spans="1:10" ht="12.75">
      <c r="A171" s="3"/>
      <c r="B171" s="3"/>
      <c r="C171" s="3"/>
      <c r="D171" s="6"/>
      <c r="E171" s="238" t="s">
        <v>28</v>
      </c>
      <c r="F171" s="248"/>
      <c r="G171" s="104">
        <f>SUM(G167,G169)</f>
        <v>3392</v>
      </c>
      <c r="H171" s="104">
        <f>SUM(H167,H169)</f>
        <v>14971</v>
      </c>
      <c r="I171" s="104">
        <f>SUM(I167,I169)</f>
        <v>15889</v>
      </c>
      <c r="J171" s="167">
        <f t="shared" si="2"/>
        <v>106.13185491951104</v>
      </c>
    </row>
    <row r="172" spans="1:10" ht="12.75">
      <c r="A172" s="3"/>
      <c r="B172" s="3"/>
      <c r="C172" s="3"/>
      <c r="D172" s="6"/>
      <c r="E172" s="238" t="s">
        <v>267</v>
      </c>
      <c r="F172" s="222"/>
      <c r="G172" s="104"/>
      <c r="H172" s="19"/>
      <c r="I172" s="19"/>
      <c r="J172" s="167"/>
    </row>
    <row r="173" spans="1:10" ht="12.75">
      <c r="A173" s="3"/>
      <c r="B173" s="3" t="s">
        <v>203</v>
      </c>
      <c r="C173" s="3"/>
      <c r="D173" s="6"/>
      <c r="E173" s="10"/>
      <c r="F173" s="15" t="s">
        <v>198</v>
      </c>
      <c r="G173" s="104"/>
      <c r="H173" s="19"/>
      <c r="I173" s="19"/>
      <c r="J173" s="167"/>
    </row>
    <row r="174" spans="1:10" ht="12.75">
      <c r="A174" s="3"/>
      <c r="B174" s="3"/>
      <c r="C174" s="3">
        <v>11</v>
      </c>
      <c r="D174" s="6"/>
      <c r="E174" s="10"/>
      <c r="F174" s="8" t="s">
        <v>34</v>
      </c>
      <c r="G174" s="104">
        <f>SUM(G175)</f>
        <v>275</v>
      </c>
      <c r="H174" s="104">
        <f>SUM(H175)</f>
        <v>275</v>
      </c>
      <c r="I174" s="104">
        <f>SUM(I175)</f>
        <v>94</v>
      </c>
      <c r="J174" s="167">
        <f t="shared" si="2"/>
        <v>34.18181818181818</v>
      </c>
    </row>
    <row r="175" spans="1:10" ht="12.75">
      <c r="A175" s="3"/>
      <c r="B175" s="3"/>
      <c r="C175" s="3"/>
      <c r="D175" s="6">
        <v>1</v>
      </c>
      <c r="E175" s="10"/>
      <c r="F175" s="8" t="s">
        <v>75</v>
      </c>
      <c r="G175" s="104">
        <v>275</v>
      </c>
      <c r="H175" s="19">
        <v>275</v>
      </c>
      <c r="I175" s="19">
        <v>94</v>
      </c>
      <c r="J175" s="167">
        <f t="shared" si="2"/>
        <v>34.18181818181818</v>
      </c>
    </row>
    <row r="176" spans="1:10" ht="12.75">
      <c r="A176" s="3"/>
      <c r="B176" s="3"/>
      <c r="C176" s="3">
        <v>8</v>
      </c>
      <c r="D176" s="6"/>
      <c r="E176" s="10"/>
      <c r="F176" s="8" t="s">
        <v>66</v>
      </c>
      <c r="G176" s="104">
        <f>SUM(G177)</f>
        <v>66</v>
      </c>
      <c r="H176" s="104">
        <f>SUM(H177)</f>
        <v>66</v>
      </c>
      <c r="I176" s="104">
        <f>SUM(I177)</f>
        <v>22</v>
      </c>
      <c r="J176" s="167">
        <f t="shared" si="2"/>
        <v>33.33333333333333</v>
      </c>
    </row>
    <row r="177" spans="1:10" ht="12.75">
      <c r="A177" s="3"/>
      <c r="B177" s="3"/>
      <c r="C177" s="3"/>
      <c r="D177" s="6">
        <v>2</v>
      </c>
      <c r="E177" s="10"/>
      <c r="F177" s="8" t="s">
        <v>32</v>
      </c>
      <c r="G177" s="104">
        <v>66</v>
      </c>
      <c r="H177" s="19">
        <v>66</v>
      </c>
      <c r="I177" s="19">
        <v>22</v>
      </c>
      <c r="J177" s="167">
        <f t="shared" si="2"/>
        <v>33.33333333333333</v>
      </c>
    </row>
    <row r="178" spans="1:10" ht="12.75">
      <c r="A178" s="3"/>
      <c r="B178" s="3"/>
      <c r="C178" s="3"/>
      <c r="D178" s="6"/>
      <c r="E178" s="221" t="s">
        <v>28</v>
      </c>
      <c r="F178" s="222"/>
      <c r="G178" s="104">
        <f>SUM(G174+G176)</f>
        <v>341</v>
      </c>
      <c r="H178" s="104">
        <f>SUM(H174+H176)</f>
        <v>341</v>
      </c>
      <c r="I178" s="104">
        <f>SUM(I174+I176)</f>
        <v>116</v>
      </c>
      <c r="J178" s="167">
        <f t="shared" si="2"/>
        <v>34.01759530791789</v>
      </c>
    </row>
    <row r="179" spans="1:10" ht="12.75">
      <c r="A179" s="3"/>
      <c r="B179" s="3"/>
      <c r="C179" s="3"/>
      <c r="D179" s="6"/>
      <c r="E179" s="238" t="s">
        <v>197</v>
      </c>
      <c r="F179" s="222"/>
      <c r="G179" s="104"/>
      <c r="H179" s="19"/>
      <c r="I179" s="19"/>
      <c r="J179" s="167"/>
    </row>
    <row r="180" spans="1:10" ht="12.75">
      <c r="A180" s="3"/>
      <c r="B180" s="3" t="s">
        <v>204</v>
      </c>
      <c r="C180" s="3"/>
      <c r="D180" s="6"/>
      <c r="E180" s="6"/>
      <c r="F180" s="15" t="s">
        <v>205</v>
      </c>
      <c r="G180" s="104"/>
      <c r="H180" s="19"/>
      <c r="I180" s="19"/>
      <c r="J180" s="167"/>
    </row>
    <row r="181" spans="1:10" ht="12.75">
      <c r="A181" s="3"/>
      <c r="B181" s="3"/>
      <c r="C181" s="3">
        <v>11</v>
      </c>
      <c r="D181" s="6"/>
      <c r="E181" s="6"/>
      <c r="F181" s="8" t="s">
        <v>34</v>
      </c>
      <c r="G181" s="104">
        <f>SUM(G182)</f>
        <v>1150</v>
      </c>
      <c r="H181" s="19">
        <v>1150</v>
      </c>
      <c r="I181" s="19">
        <v>1000</v>
      </c>
      <c r="J181" s="167">
        <f t="shared" si="2"/>
        <v>86.95652173913044</v>
      </c>
    </row>
    <row r="182" spans="1:10" ht="12.75">
      <c r="A182" s="3"/>
      <c r="B182" s="3"/>
      <c r="C182" s="3"/>
      <c r="D182" s="6">
        <v>1</v>
      </c>
      <c r="E182" s="6"/>
      <c r="F182" s="8" t="s">
        <v>75</v>
      </c>
      <c r="G182" s="104">
        <v>1150</v>
      </c>
      <c r="H182" s="19">
        <v>1150</v>
      </c>
      <c r="I182" s="19">
        <v>1000</v>
      </c>
      <c r="J182" s="167">
        <f t="shared" si="2"/>
        <v>86.95652173913044</v>
      </c>
    </row>
    <row r="183" spans="1:10" ht="12.75">
      <c r="A183" s="3"/>
      <c r="B183" s="3"/>
      <c r="C183" s="3"/>
      <c r="D183" s="6"/>
      <c r="E183" s="238" t="s">
        <v>28</v>
      </c>
      <c r="F183" s="222"/>
      <c r="G183" s="104">
        <f>SUM(G181)</f>
        <v>1150</v>
      </c>
      <c r="H183" s="19">
        <v>1150</v>
      </c>
      <c r="I183" s="19">
        <v>1000</v>
      </c>
      <c r="J183" s="167">
        <f t="shared" si="2"/>
        <v>86.95652173913044</v>
      </c>
    </row>
    <row r="184" spans="1:10" ht="12.75">
      <c r="A184" s="3"/>
      <c r="B184" s="3" t="s">
        <v>206</v>
      </c>
      <c r="C184" s="3"/>
      <c r="D184" s="6"/>
      <c r="E184" s="6"/>
      <c r="F184" s="70" t="s">
        <v>207</v>
      </c>
      <c r="G184" s="104"/>
      <c r="H184" s="19"/>
      <c r="I184" s="19"/>
      <c r="J184" s="167"/>
    </row>
    <row r="185" spans="1:10" ht="12.75">
      <c r="A185" s="3"/>
      <c r="B185" s="3"/>
      <c r="C185" s="3">
        <v>11</v>
      </c>
      <c r="D185" s="6"/>
      <c r="E185" s="6"/>
      <c r="F185" s="8" t="s">
        <v>34</v>
      </c>
      <c r="G185" s="104">
        <f>SUM(G186)</f>
        <v>500</v>
      </c>
      <c r="H185" s="19">
        <v>500</v>
      </c>
      <c r="I185" s="19">
        <v>386</v>
      </c>
      <c r="J185" s="167">
        <f t="shared" si="2"/>
        <v>77.2</v>
      </c>
    </row>
    <row r="186" spans="1:10" ht="12.75">
      <c r="A186" s="3"/>
      <c r="B186" s="3"/>
      <c r="C186" s="3"/>
      <c r="D186" s="6">
        <v>1</v>
      </c>
      <c r="E186" s="6"/>
      <c r="F186" s="8" t="s">
        <v>75</v>
      </c>
      <c r="G186" s="104">
        <v>500</v>
      </c>
      <c r="H186" s="19">
        <v>500</v>
      </c>
      <c r="I186" s="19">
        <v>386</v>
      </c>
      <c r="J186" s="167">
        <f t="shared" si="2"/>
        <v>77.2</v>
      </c>
    </row>
    <row r="187" spans="1:10" ht="12.75">
      <c r="A187" s="3"/>
      <c r="B187" s="3"/>
      <c r="C187" s="3"/>
      <c r="D187" s="6"/>
      <c r="E187" s="238" t="s">
        <v>28</v>
      </c>
      <c r="F187" s="222"/>
      <c r="G187" s="104">
        <f>SUM(G185)</f>
        <v>500</v>
      </c>
      <c r="H187" s="19">
        <v>500</v>
      </c>
      <c r="I187" s="19">
        <v>386</v>
      </c>
      <c r="J187" s="167">
        <f t="shared" si="2"/>
        <v>77.2</v>
      </c>
    </row>
    <row r="188" spans="1:10" ht="12.75">
      <c r="A188" s="3"/>
      <c r="B188" s="3" t="s">
        <v>208</v>
      </c>
      <c r="C188" s="3"/>
      <c r="D188" s="6"/>
      <c r="E188" s="6"/>
      <c r="F188" s="15" t="s">
        <v>209</v>
      </c>
      <c r="G188" s="104"/>
      <c r="H188" s="19"/>
      <c r="I188" s="19"/>
      <c r="J188" s="167"/>
    </row>
    <row r="189" spans="1:10" ht="12.75">
      <c r="A189" s="3"/>
      <c r="B189" s="3"/>
      <c r="C189" s="3">
        <v>11</v>
      </c>
      <c r="D189" s="6"/>
      <c r="E189" s="6"/>
      <c r="F189" s="8" t="s">
        <v>34</v>
      </c>
      <c r="G189" s="104">
        <f>SUM(G190)</f>
        <v>250</v>
      </c>
      <c r="H189" s="19">
        <v>250</v>
      </c>
      <c r="I189" s="19">
        <v>54</v>
      </c>
      <c r="J189" s="167">
        <f t="shared" si="2"/>
        <v>21.6</v>
      </c>
    </row>
    <row r="190" spans="1:10" ht="12.75">
      <c r="A190" s="3"/>
      <c r="B190" s="3"/>
      <c r="C190" s="3"/>
      <c r="D190" s="6">
        <v>1</v>
      </c>
      <c r="E190" s="6"/>
      <c r="F190" s="8" t="s">
        <v>75</v>
      </c>
      <c r="G190" s="104">
        <v>250</v>
      </c>
      <c r="H190" s="19">
        <v>250</v>
      </c>
      <c r="I190" s="19">
        <v>54</v>
      </c>
      <c r="J190" s="167">
        <f t="shared" si="2"/>
        <v>21.6</v>
      </c>
    </row>
    <row r="191" spans="1:10" ht="12.75">
      <c r="A191" s="3"/>
      <c r="B191" s="3"/>
      <c r="C191" s="3"/>
      <c r="D191" s="6"/>
      <c r="E191" s="238" t="s">
        <v>28</v>
      </c>
      <c r="F191" s="222"/>
      <c r="G191" s="104">
        <f>SUM(G189)</f>
        <v>250</v>
      </c>
      <c r="H191" s="19">
        <v>250</v>
      </c>
      <c r="I191" s="19">
        <v>54</v>
      </c>
      <c r="J191" s="167">
        <f t="shared" si="2"/>
        <v>21.6</v>
      </c>
    </row>
    <row r="192" spans="1:10" ht="12.75">
      <c r="A192" s="3"/>
      <c r="B192" s="3" t="s">
        <v>210</v>
      </c>
      <c r="C192" s="3"/>
      <c r="D192" s="6"/>
      <c r="E192" s="6"/>
      <c r="F192" s="15" t="s">
        <v>218</v>
      </c>
      <c r="G192" s="104"/>
      <c r="H192" s="19"/>
      <c r="I192" s="19"/>
      <c r="J192" s="167"/>
    </row>
    <row r="193" spans="1:10" ht="12.75">
      <c r="A193" s="3"/>
      <c r="B193" s="3"/>
      <c r="C193" s="3">
        <v>11</v>
      </c>
      <c r="D193" s="6"/>
      <c r="E193" s="6"/>
      <c r="F193" s="8" t="s">
        <v>34</v>
      </c>
      <c r="G193" s="104">
        <f>SUM(G194)</f>
        <v>1795</v>
      </c>
      <c r="H193" s="19">
        <v>1795</v>
      </c>
      <c r="I193" s="19">
        <v>1589</v>
      </c>
      <c r="J193" s="167">
        <f t="shared" si="2"/>
        <v>88.52367688022285</v>
      </c>
    </row>
    <row r="194" spans="1:10" ht="12.75">
      <c r="A194" s="3"/>
      <c r="B194" s="3"/>
      <c r="C194" s="3"/>
      <c r="D194" s="6">
        <v>1</v>
      </c>
      <c r="E194" s="6"/>
      <c r="F194" s="8" t="s">
        <v>75</v>
      </c>
      <c r="G194" s="104">
        <v>1795</v>
      </c>
      <c r="H194" s="19">
        <v>1795</v>
      </c>
      <c r="I194" s="19">
        <v>1589</v>
      </c>
      <c r="J194" s="167">
        <f t="shared" si="2"/>
        <v>88.52367688022285</v>
      </c>
    </row>
    <row r="195" spans="1:10" ht="12.75">
      <c r="A195" s="3"/>
      <c r="B195" s="3"/>
      <c r="C195" s="3"/>
      <c r="D195" s="6"/>
      <c r="E195" s="238" t="s">
        <v>28</v>
      </c>
      <c r="F195" s="222"/>
      <c r="G195" s="104">
        <f>SUM(G193)</f>
        <v>1795</v>
      </c>
      <c r="H195" s="19">
        <v>1795</v>
      </c>
      <c r="I195" s="19">
        <v>1589</v>
      </c>
      <c r="J195" s="167">
        <f t="shared" si="2"/>
        <v>88.52367688022285</v>
      </c>
    </row>
    <row r="196" spans="1:10" ht="12.75">
      <c r="A196" s="3"/>
      <c r="B196" s="3" t="s">
        <v>287</v>
      </c>
      <c r="C196" s="3"/>
      <c r="D196" s="6"/>
      <c r="E196" s="6"/>
      <c r="F196" s="15" t="s">
        <v>285</v>
      </c>
      <c r="G196" s="104"/>
      <c r="H196" s="19"/>
      <c r="I196" s="19"/>
      <c r="J196" s="167"/>
    </row>
    <row r="197" spans="1:10" ht="12.75">
      <c r="A197" s="3"/>
      <c r="B197" s="3"/>
      <c r="C197" s="3">
        <v>8</v>
      </c>
      <c r="D197" s="6"/>
      <c r="E197" s="6"/>
      <c r="F197" s="8" t="s">
        <v>66</v>
      </c>
      <c r="G197" s="104"/>
      <c r="H197" s="19">
        <f>SUM(H198:H199)</f>
        <v>330</v>
      </c>
      <c r="I197" s="19">
        <f>SUM(I198:I200)</f>
        <v>222</v>
      </c>
      <c r="J197" s="167">
        <f t="shared" si="2"/>
        <v>67.27272727272727</v>
      </c>
    </row>
    <row r="198" spans="1:10" ht="12.75">
      <c r="A198" s="3"/>
      <c r="B198" s="3"/>
      <c r="C198" s="3"/>
      <c r="D198" s="6">
        <v>1</v>
      </c>
      <c r="E198" s="6"/>
      <c r="F198" s="8" t="s">
        <v>31</v>
      </c>
      <c r="G198" s="104"/>
      <c r="H198" s="19">
        <v>260</v>
      </c>
      <c r="I198" s="19">
        <v>173</v>
      </c>
      <c r="J198" s="167">
        <f t="shared" si="2"/>
        <v>66.53846153846153</v>
      </c>
    </row>
    <row r="199" spans="1:10" ht="12.75">
      <c r="A199" s="3"/>
      <c r="B199" s="3"/>
      <c r="C199" s="3"/>
      <c r="D199" s="6">
        <v>2</v>
      </c>
      <c r="E199" s="6"/>
      <c r="F199" s="8" t="s">
        <v>32</v>
      </c>
      <c r="G199" s="104"/>
      <c r="H199" s="19">
        <v>70</v>
      </c>
      <c r="I199" s="19">
        <v>47</v>
      </c>
      <c r="J199" s="167">
        <f t="shared" si="2"/>
        <v>67.14285714285714</v>
      </c>
    </row>
    <row r="200" spans="1:10" ht="12.75">
      <c r="A200" s="3"/>
      <c r="B200" s="3"/>
      <c r="C200" s="3"/>
      <c r="D200" s="6">
        <v>3</v>
      </c>
      <c r="E200" s="6"/>
      <c r="F200" s="8" t="s">
        <v>67</v>
      </c>
      <c r="G200" s="104"/>
      <c r="H200" s="19"/>
      <c r="I200" s="19">
        <v>2</v>
      </c>
      <c r="J200" s="167"/>
    </row>
    <row r="201" spans="1:10" ht="12.75">
      <c r="A201" s="3"/>
      <c r="B201" s="3"/>
      <c r="C201" s="3"/>
      <c r="D201" s="6"/>
      <c r="E201" s="238" t="s">
        <v>28</v>
      </c>
      <c r="F201" s="250"/>
      <c r="G201" s="104"/>
      <c r="H201" s="19">
        <f>SUM(H197)</f>
        <v>330</v>
      </c>
      <c r="I201" s="19">
        <f>SUM(I197)</f>
        <v>222</v>
      </c>
      <c r="J201" s="167">
        <f t="shared" si="2"/>
        <v>67.27272727272727</v>
      </c>
    </row>
    <row r="202" spans="1:10" ht="12.75">
      <c r="A202" s="3"/>
      <c r="B202" s="3" t="s">
        <v>294</v>
      </c>
      <c r="C202" s="3"/>
      <c r="D202" s="6"/>
      <c r="E202" s="6"/>
      <c r="F202" s="15" t="s">
        <v>295</v>
      </c>
      <c r="G202" s="104"/>
      <c r="H202" s="19"/>
      <c r="I202" s="19"/>
      <c r="J202" s="167"/>
    </row>
    <row r="203" spans="1:10" ht="12.75">
      <c r="A203" s="3"/>
      <c r="B203" s="3"/>
      <c r="C203" s="3">
        <v>11</v>
      </c>
      <c r="D203" s="6"/>
      <c r="E203" s="6"/>
      <c r="F203" s="8" t="s">
        <v>34</v>
      </c>
      <c r="G203" s="104"/>
      <c r="H203" s="19">
        <f>SUM(H204)</f>
        <v>273</v>
      </c>
      <c r="I203" s="19">
        <f>SUM(I204)</f>
        <v>273</v>
      </c>
      <c r="J203" s="167">
        <f t="shared" si="2"/>
        <v>100</v>
      </c>
    </row>
    <row r="204" spans="1:10" ht="12.75">
      <c r="A204" s="3"/>
      <c r="B204" s="3"/>
      <c r="C204" s="3"/>
      <c r="D204" s="6">
        <v>1</v>
      </c>
      <c r="E204" s="6"/>
      <c r="F204" s="8" t="s">
        <v>75</v>
      </c>
      <c r="G204" s="104"/>
      <c r="H204" s="19">
        <v>273</v>
      </c>
      <c r="I204" s="19">
        <v>273</v>
      </c>
      <c r="J204" s="167">
        <f t="shared" si="2"/>
        <v>100</v>
      </c>
    </row>
    <row r="205" spans="1:10" ht="12.75">
      <c r="A205" s="3"/>
      <c r="B205" s="3"/>
      <c r="C205" s="3"/>
      <c r="D205" s="6"/>
      <c r="E205" s="6" t="s">
        <v>296</v>
      </c>
      <c r="F205" s="11"/>
      <c r="G205" s="104"/>
      <c r="H205" s="19">
        <f>SUM(H203)</f>
        <v>273</v>
      </c>
      <c r="I205" s="19">
        <f>SUM(I203)</f>
        <v>273</v>
      </c>
      <c r="J205" s="167">
        <f t="shared" si="2"/>
        <v>100</v>
      </c>
    </row>
    <row r="206" spans="1:10" ht="12.75">
      <c r="A206" s="3"/>
      <c r="B206" s="3" t="s">
        <v>301</v>
      </c>
      <c r="C206" s="3"/>
      <c r="D206" s="6"/>
      <c r="E206" s="6"/>
      <c r="F206" s="15" t="s">
        <v>302</v>
      </c>
      <c r="G206" s="104"/>
      <c r="H206" s="19"/>
      <c r="I206" s="19"/>
      <c r="J206" s="167"/>
    </row>
    <row r="207" spans="1:10" ht="12.75">
      <c r="A207" s="3"/>
      <c r="B207" s="3"/>
      <c r="C207" s="3">
        <v>11</v>
      </c>
      <c r="D207" s="6"/>
      <c r="E207" s="6"/>
      <c r="F207" s="8" t="s">
        <v>34</v>
      </c>
      <c r="G207" s="104"/>
      <c r="H207" s="19"/>
      <c r="I207" s="19">
        <v>2348</v>
      </c>
      <c r="J207" s="167"/>
    </row>
    <row r="208" spans="1:10" ht="12.75">
      <c r="A208" s="3"/>
      <c r="B208" s="3"/>
      <c r="C208" s="3"/>
      <c r="D208" s="6">
        <v>1</v>
      </c>
      <c r="E208" s="6"/>
      <c r="F208" s="8" t="s">
        <v>75</v>
      </c>
      <c r="G208" s="104"/>
      <c r="H208" s="19">
        <v>1195</v>
      </c>
      <c r="I208" s="19">
        <v>2348</v>
      </c>
      <c r="J208" s="167"/>
    </row>
    <row r="209" spans="1:10" ht="12.75">
      <c r="A209" s="3"/>
      <c r="B209" s="3"/>
      <c r="C209" s="3"/>
      <c r="D209" s="6"/>
      <c r="E209" s="7" t="s">
        <v>296</v>
      </c>
      <c r="F209" s="11"/>
      <c r="G209" s="104"/>
      <c r="H209" s="19"/>
      <c r="I209" s="19">
        <v>2348</v>
      </c>
      <c r="J209" s="167"/>
    </row>
    <row r="210" spans="1:10" ht="12.75" customHeight="1">
      <c r="A210" s="53">
        <v>2</v>
      </c>
      <c r="B210" s="52"/>
      <c r="C210" s="52"/>
      <c r="D210" s="54"/>
      <c r="E210" s="234" t="s">
        <v>164</v>
      </c>
      <c r="F210" s="236"/>
      <c r="G210" s="104"/>
      <c r="H210" s="19"/>
      <c r="I210" s="19"/>
      <c r="J210" s="167"/>
    </row>
    <row r="211" spans="1:10" ht="12.75">
      <c r="A211" s="3"/>
      <c r="B211" s="3">
        <v>4</v>
      </c>
      <c r="C211" s="3"/>
      <c r="D211" s="6"/>
      <c r="E211" s="10"/>
      <c r="F211" s="15" t="s">
        <v>211</v>
      </c>
      <c r="G211" s="104"/>
      <c r="H211" s="19"/>
      <c r="I211" s="19"/>
      <c r="J211" s="167"/>
    </row>
    <row r="212" spans="1:10" ht="12.75">
      <c r="A212" s="62"/>
      <c r="B212" s="62"/>
      <c r="C212" s="62">
        <v>8</v>
      </c>
      <c r="D212" s="6"/>
      <c r="E212" s="10"/>
      <c r="F212" s="8" t="s">
        <v>66</v>
      </c>
      <c r="G212" s="104">
        <f>SUM(G213:G215)</f>
        <v>9850</v>
      </c>
      <c r="H212" s="104">
        <f>SUM(H213:H215)</f>
        <v>10425</v>
      </c>
      <c r="I212" s="104">
        <f>SUM(I213:I215)</f>
        <v>14087</v>
      </c>
      <c r="J212" s="167">
        <f t="shared" si="2"/>
        <v>135.12709832134294</v>
      </c>
    </row>
    <row r="213" spans="1:10" ht="12.75">
      <c r="A213" s="62"/>
      <c r="B213" s="62"/>
      <c r="C213" s="62"/>
      <c r="D213" s="6">
        <v>1</v>
      </c>
      <c r="E213" s="10"/>
      <c r="F213" s="8" t="s">
        <v>31</v>
      </c>
      <c r="G213" s="104">
        <v>2872</v>
      </c>
      <c r="H213" s="19">
        <v>2872</v>
      </c>
      <c r="I213" s="19">
        <v>4563</v>
      </c>
      <c r="J213" s="167">
        <f t="shared" si="2"/>
        <v>158.87883008356548</v>
      </c>
    </row>
    <row r="214" spans="1:10" ht="12.75">
      <c r="A214" s="62"/>
      <c r="B214" s="62"/>
      <c r="C214" s="62"/>
      <c r="D214" s="6">
        <v>2</v>
      </c>
      <c r="E214" s="10"/>
      <c r="F214" s="8" t="s">
        <v>32</v>
      </c>
      <c r="G214" s="104">
        <v>740</v>
      </c>
      <c r="H214" s="19">
        <v>740</v>
      </c>
      <c r="I214" s="19">
        <v>1011</v>
      </c>
      <c r="J214" s="167">
        <f aca="true" t="shared" si="3" ref="J214:J280">SUM((I214/H214)*100)</f>
        <v>136.6216216216216</v>
      </c>
    </row>
    <row r="215" spans="1:10" ht="12.75">
      <c r="A215" s="62"/>
      <c r="B215" s="62"/>
      <c r="C215" s="62"/>
      <c r="D215" s="6">
        <v>3</v>
      </c>
      <c r="E215" s="10"/>
      <c r="F215" s="8" t="s">
        <v>67</v>
      </c>
      <c r="G215" s="104">
        <v>6238</v>
      </c>
      <c r="H215" s="19">
        <v>6813</v>
      </c>
      <c r="I215" s="19">
        <v>8513</v>
      </c>
      <c r="J215" s="167">
        <f t="shared" si="3"/>
        <v>124.95229707911346</v>
      </c>
    </row>
    <row r="216" spans="1:10" ht="12.75">
      <c r="A216" s="62"/>
      <c r="B216" s="62"/>
      <c r="C216" s="62">
        <v>9</v>
      </c>
      <c r="D216" s="6"/>
      <c r="E216" s="10"/>
      <c r="F216" s="8" t="s">
        <v>84</v>
      </c>
      <c r="G216" s="104">
        <f>SUM(G217,G219)</f>
        <v>0</v>
      </c>
      <c r="H216" s="104">
        <f>SUM(H217,H219)</f>
        <v>0</v>
      </c>
      <c r="I216" s="104">
        <f>SUM(I217,I219)</f>
        <v>12</v>
      </c>
      <c r="J216" s="167"/>
    </row>
    <row r="217" spans="1:10" ht="12.75">
      <c r="A217" s="62"/>
      <c r="B217" s="62"/>
      <c r="C217" s="62"/>
      <c r="D217" s="6">
        <v>1</v>
      </c>
      <c r="E217" s="10"/>
      <c r="F217" s="8" t="s">
        <v>89</v>
      </c>
      <c r="G217" s="104"/>
      <c r="H217" s="19"/>
      <c r="I217" s="19">
        <v>12</v>
      </c>
      <c r="J217" s="167"/>
    </row>
    <row r="218" spans="1:10" ht="12.75">
      <c r="A218" s="62"/>
      <c r="B218" s="62"/>
      <c r="C218" s="62"/>
      <c r="D218" s="6"/>
      <c r="E218" s="10"/>
      <c r="F218" s="8" t="s">
        <v>90</v>
      </c>
      <c r="G218" s="104"/>
      <c r="H218" s="19"/>
      <c r="I218" s="19"/>
      <c r="J218" s="167"/>
    </row>
    <row r="219" spans="1:10" ht="12.75">
      <c r="A219" s="62"/>
      <c r="B219" s="62"/>
      <c r="C219" s="62"/>
      <c r="D219" s="6">
        <v>2</v>
      </c>
      <c r="E219" s="10"/>
      <c r="F219" s="8" t="s">
        <v>86</v>
      </c>
      <c r="G219" s="104"/>
      <c r="H219" s="19"/>
      <c r="I219" s="19"/>
      <c r="J219" s="167"/>
    </row>
    <row r="220" spans="1:10" ht="12.75">
      <c r="A220" s="62"/>
      <c r="B220" s="62"/>
      <c r="C220" s="62"/>
      <c r="D220" s="6"/>
      <c r="E220" s="10"/>
      <c r="F220" s="8" t="s">
        <v>148</v>
      </c>
      <c r="G220" s="104"/>
      <c r="H220" s="19"/>
      <c r="I220" s="19"/>
      <c r="J220" s="167"/>
    </row>
    <row r="221" spans="1:10" ht="12.75">
      <c r="A221" s="62"/>
      <c r="B221" s="62"/>
      <c r="C221" s="62"/>
      <c r="D221" s="6"/>
      <c r="E221" s="221" t="s">
        <v>28</v>
      </c>
      <c r="F221" s="222"/>
      <c r="G221" s="104">
        <f>SUM(G212,G216)</f>
        <v>9850</v>
      </c>
      <c r="H221" s="104">
        <f>SUM(H212,H216)</f>
        <v>10425</v>
      </c>
      <c r="I221" s="104">
        <f>SUM(I212,I216)</f>
        <v>14099</v>
      </c>
      <c r="J221" s="167">
        <f t="shared" si="3"/>
        <v>135.242206235012</v>
      </c>
    </row>
    <row r="222" spans="1:10" ht="12.75">
      <c r="A222" s="62"/>
      <c r="B222" s="62"/>
      <c r="C222" s="62"/>
      <c r="D222" s="239" t="s">
        <v>48</v>
      </c>
      <c r="E222" s="240"/>
      <c r="F222" s="241"/>
      <c r="G222" s="110">
        <v>1</v>
      </c>
      <c r="H222" s="158">
        <v>1</v>
      </c>
      <c r="I222" s="158">
        <v>1</v>
      </c>
      <c r="J222" s="167"/>
    </row>
    <row r="223" spans="1:10" ht="12.75">
      <c r="A223" s="62"/>
      <c r="B223" s="62"/>
      <c r="C223" s="62"/>
      <c r="D223" s="234" t="s">
        <v>71</v>
      </c>
      <c r="E223" s="235"/>
      <c r="F223" s="236"/>
      <c r="G223" s="105">
        <v>1</v>
      </c>
      <c r="H223" s="154">
        <v>1</v>
      </c>
      <c r="I223" s="154">
        <v>1</v>
      </c>
      <c r="J223" s="167"/>
    </row>
    <row r="224" spans="1:10" ht="12.75">
      <c r="A224" s="62"/>
      <c r="B224" s="62">
        <v>5</v>
      </c>
      <c r="C224" s="62"/>
      <c r="D224" s="72"/>
      <c r="E224" s="73"/>
      <c r="F224" s="74" t="s">
        <v>212</v>
      </c>
      <c r="G224" s="110"/>
      <c r="H224" s="158"/>
      <c r="I224" s="158"/>
      <c r="J224" s="167"/>
    </row>
    <row r="225" spans="1:10" ht="12.75">
      <c r="A225" s="62"/>
      <c r="B225" s="62"/>
      <c r="C225" s="62">
        <v>8</v>
      </c>
      <c r="D225" s="72"/>
      <c r="E225" s="73"/>
      <c r="F225" s="76" t="s">
        <v>30</v>
      </c>
      <c r="G225" s="110">
        <f>SUM(G226:G228)</f>
        <v>2459</v>
      </c>
      <c r="H225" s="110">
        <f>SUM(H226:H228)</f>
        <v>2459</v>
      </c>
      <c r="I225" s="110">
        <f>SUM(I226:I228)</f>
        <v>3766</v>
      </c>
      <c r="J225" s="167">
        <f t="shared" si="3"/>
        <v>153.15168767791783</v>
      </c>
    </row>
    <row r="226" spans="1:10" ht="12.75">
      <c r="A226" s="62"/>
      <c r="B226" s="62"/>
      <c r="C226" s="62"/>
      <c r="D226" s="75">
        <v>1</v>
      </c>
      <c r="E226" s="73"/>
      <c r="F226" s="77" t="s">
        <v>31</v>
      </c>
      <c r="G226" s="110">
        <v>150</v>
      </c>
      <c r="H226" s="158">
        <v>150</v>
      </c>
      <c r="I226" s="158">
        <v>10</v>
      </c>
      <c r="J226" s="167">
        <f t="shared" si="3"/>
        <v>6.666666666666667</v>
      </c>
    </row>
    <row r="227" spans="1:10" ht="12.75">
      <c r="A227" s="62"/>
      <c r="B227" s="62"/>
      <c r="C227" s="62"/>
      <c r="D227" s="75">
        <v>2</v>
      </c>
      <c r="E227" s="73"/>
      <c r="F227" s="77" t="s">
        <v>32</v>
      </c>
      <c r="G227" s="110">
        <v>43</v>
      </c>
      <c r="H227" s="158">
        <v>43</v>
      </c>
      <c r="I227" s="158">
        <v>2</v>
      </c>
      <c r="J227" s="167">
        <f t="shared" si="3"/>
        <v>4.651162790697675</v>
      </c>
    </row>
    <row r="228" spans="1:10" ht="12.75">
      <c r="A228" s="62"/>
      <c r="B228" s="62"/>
      <c r="C228" s="62"/>
      <c r="D228" s="75">
        <v>3</v>
      </c>
      <c r="E228" s="73"/>
      <c r="F228" s="77" t="s">
        <v>268</v>
      </c>
      <c r="G228" s="110">
        <v>2266</v>
      </c>
      <c r="H228" s="158">
        <v>2266</v>
      </c>
      <c r="I228" s="158">
        <v>3754</v>
      </c>
      <c r="J228" s="167">
        <f t="shared" si="3"/>
        <v>165.66637246248897</v>
      </c>
    </row>
    <row r="229" spans="1:10" ht="12.75">
      <c r="A229" s="62"/>
      <c r="B229" s="62"/>
      <c r="C229" s="62">
        <v>9</v>
      </c>
      <c r="D229" s="75"/>
      <c r="E229" s="73"/>
      <c r="F229" s="77" t="s">
        <v>84</v>
      </c>
      <c r="G229" s="110"/>
      <c r="H229" s="166"/>
      <c r="I229" s="166">
        <f>SUM(I230+I231)</f>
        <v>8889</v>
      </c>
      <c r="J229" s="167"/>
    </row>
    <row r="230" spans="1:10" ht="12.75">
      <c r="A230" s="62"/>
      <c r="B230" s="62"/>
      <c r="C230" s="62"/>
      <c r="D230" s="75">
        <v>1</v>
      </c>
      <c r="E230" s="73"/>
      <c r="F230" s="77" t="s">
        <v>89</v>
      </c>
      <c r="G230" s="110"/>
      <c r="H230" s="166">
        <v>7989</v>
      </c>
      <c r="I230" s="166">
        <v>8486</v>
      </c>
      <c r="J230" s="167">
        <f t="shared" si="3"/>
        <v>106.22105394918013</v>
      </c>
    </row>
    <row r="231" spans="1:10" ht="12.75">
      <c r="A231" s="62"/>
      <c r="B231" s="62"/>
      <c r="C231" s="62"/>
      <c r="D231" s="75">
        <v>2</v>
      </c>
      <c r="E231" s="169"/>
      <c r="F231" s="77" t="s">
        <v>86</v>
      </c>
      <c r="G231" s="110"/>
      <c r="H231" s="166"/>
      <c r="I231" s="166">
        <v>403</v>
      </c>
      <c r="J231" s="167"/>
    </row>
    <row r="232" spans="1:10" ht="12.75">
      <c r="A232" s="62"/>
      <c r="B232" s="62"/>
      <c r="C232" s="62">
        <v>11</v>
      </c>
      <c r="D232" s="75"/>
      <c r="E232" s="169"/>
      <c r="F232" s="77" t="s">
        <v>34</v>
      </c>
      <c r="G232" s="110"/>
      <c r="H232" s="166"/>
      <c r="I232" s="166">
        <f>SUM(I233)</f>
        <v>7400</v>
      </c>
      <c r="J232" s="167"/>
    </row>
    <row r="233" spans="1:10" ht="12.75">
      <c r="A233" s="62"/>
      <c r="B233" s="62"/>
      <c r="C233" s="62"/>
      <c r="D233" s="75">
        <v>2</v>
      </c>
      <c r="E233" s="169"/>
      <c r="F233" s="77" t="s">
        <v>303</v>
      </c>
      <c r="G233" s="110"/>
      <c r="H233" s="166"/>
      <c r="I233" s="166">
        <v>7400</v>
      </c>
      <c r="J233" s="167"/>
    </row>
    <row r="234" spans="1:10" ht="12.75">
      <c r="A234" s="62"/>
      <c r="B234" s="62"/>
      <c r="C234" s="62"/>
      <c r="D234" s="72"/>
      <c r="E234" s="239" t="s">
        <v>296</v>
      </c>
      <c r="F234" s="250"/>
      <c r="G234" s="110">
        <f>SUM(G225)</f>
        <v>2459</v>
      </c>
      <c r="H234" s="110">
        <f>SUM(H225)</f>
        <v>2459</v>
      </c>
      <c r="I234" s="110">
        <f>SUM(I225+I229)+I232</f>
        <v>20055</v>
      </c>
      <c r="J234" s="167">
        <f t="shared" si="3"/>
        <v>815.5754371695812</v>
      </c>
    </row>
    <row r="235" spans="1:10" ht="12.75">
      <c r="A235" s="62"/>
      <c r="B235" s="62">
        <v>6</v>
      </c>
      <c r="C235" s="62"/>
      <c r="D235" s="72"/>
      <c r="E235" s="73"/>
      <c r="F235" s="74" t="s">
        <v>213</v>
      </c>
      <c r="G235" s="110"/>
      <c r="H235" s="158"/>
      <c r="I235" s="158"/>
      <c r="J235" s="167"/>
    </row>
    <row r="236" spans="1:10" ht="12.75">
      <c r="A236" s="62"/>
      <c r="B236" s="62"/>
      <c r="C236" s="62">
        <v>8</v>
      </c>
      <c r="D236" s="72"/>
      <c r="E236" s="73"/>
      <c r="F236" s="76" t="s">
        <v>30</v>
      </c>
      <c r="G236" s="110">
        <f>SUM(G237:G239)</f>
        <v>2841</v>
      </c>
      <c r="H236" s="110">
        <f>SUM(H237:H239)</f>
        <v>2841</v>
      </c>
      <c r="I236" s="110">
        <f>SUM(I237:I239)</f>
        <v>1875</v>
      </c>
      <c r="J236" s="167">
        <f t="shared" si="3"/>
        <v>65.99788806758184</v>
      </c>
    </row>
    <row r="237" spans="1:10" ht="12.75">
      <c r="A237" s="62"/>
      <c r="B237" s="62"/>
      <c r="C237" s="62"/>
      <c r="D237" s="75">
        <v>1</v>
      </c>
      <c r="E237" s="73"/>
      <c r="F237" s="76" t="s">
        <v>31</v>
      </c>
      <c r="G237" s="110">
        <v>1250</v>
      </c>
      <c r="H237" s="158">
        <v>1250</v>
      </c>
      <c r="I237" s="158">
        <v>1239</v>
      </c>
      <c r="J237" s="167">
        <f t="shared" si="3"/>
        <v>99.11999999999999</v>
      </c>
    </row>
    <row r="238" spans="1:10" ht="12.75">
      <c r="A238" s="62"/>
      <c r="B238" s="62"/>
      <c r="C238" s="62"/>
      <c r="D238" s="75">
        <v>2</v>
      </c>
      <c r="E238" s="73"/>
      <c r="F238" s="76" t="s">
        <v>32</v>
      </c>
      <c r="G238" s="110">
        <v>298</v>
      </c>
      <c r="H238" s="158">
        <v>298</v>
      </c>
      <c r="I238" s="158">
        <v>299</v>
      </c>
      <c r="J238" s="167">
        <f t="shared" si="3"/>
        <v>100.33557046979867</v>
      </c>
    </row>
    <row r="239" spans="1:10" ht="12.75">
      <c r="A239" s="62"/>
      <c r="B239" s="62"/>
      <c r="C239" s="62"/>
      <c r="D239" s="75">
        <v>3</v>
      </c>
      <c r="E239" s="73"/>
      <c r="F239" s="76" t="s">
        <v>33</v>
      </c>
      <c r="G239" s="110">
        <v>1293</v>
      </c>
      <c r="H239" s="158">
        <v>1293</v>
      </c>
      <c r="I239" s="158">
        <v>337</v>
      </c>
      <c r="J239" s="167">
        <f t="shared" si="3"/>
        <v>26.063418406805877</v>
      </c>
    </row>
    <row r="240" spans="1:10" ht="12.75">
      <c r="A240" s="62"/>
      <c r="B240" s="62"/>
      <c r="C240" s="62"/>
      <c r="D240" s="72"/>
      <c r="E240" s="274" t="s">
        <v>28</v>
      </c>
      <c r="F240" s="222"/>
      <c r="G240" s="110">
        <f>SUM(G236)</f>
        <v>2841</v>
      </c>
      <c r="H240" s="110">
        <f>SUM(H236)</f>
        <v>2841</v>
      </c>
      <c r="I240" s="110">
        <f>SUM(I236)</f>
        <v>1875</v>
      </c>
      <c r="J240" s="167">
        <f t="shared" si="3"/>
        <v>65.99788806758184</v>
      </c>
    </row>
    <row r="241" spans="1:10" ht="12.75">
      <c r="A241" s="62"/>
      <c r="B241" s="62"/>
      <c r="C241" s="62"/>
      <c r="D241" s="239" t="s">
        <v>48</v>
      </c>
      <c r="E241" s="240"/>
      <c r="F241" s="241"/>
      <c r="G241" s="110">
        <v>1</v>
      </c>
      <c r="H241" s="158">
        <v>1</v>
      </c>
      <c r="I241" s="158">
        <v>1</v>
      </c>
      <c r="J241" s="167"/>
    </row>
    <row r="242" spans="1:10" ht="12.75">
      <c r="A242" s="62"/>
      <c r="B242" s="62"/>
      <c r="C242" s="62"/>
      <c r="D242" s="234" t="s">
        <v>71</v>
      </c>
      <c r="E242" s="235"/>
      <c r="F242" s="236"/>
      <c r="G242" s="105">
        <v>1</v>
      </c>
      <c r="H242" s="154">
        <v>1</v>
      </c>
      <c r="I242" s="154">
        <v>1</v>
      </c>
      <c r="J242" s="167"/>
    </row>
    <row r="243" spans="1:10" ht="12.75">
      <c r="A243" s="62"/>
      <c r="B243" s="62">
        <v>7</v>
      </c>
      <c r="C243" s="62"/>
      <c r="D243" s="6"/>
      <c r="E243" s="10"/>
      <c r="F243" s="15" t="s">
        <v>214</v>
      </c>
      <c r="G243" s="104"/>
      <c r="H243" s="19"/>
      <c r="I243" s="19"/>
      <c r="J243" s="167"/>
    </row>
    <row r="244" spans="1:10" ht="12.75">
      <c r="A244" s="62"/>
      <c r="B244" s="62"/>
      <c r="C244" s="62">
        <v>8</v>
      </c>
      <c r="D244" s="6"/>
      <c r="E244" s="10"/>
      <c r="F244" s="8" t="s">
        <v>66</v>
      </c>
      <c r="G244" s="104">
        <f>SUM(G245:G247)</f>
        <v>3426</v>
      </c>
      <c r="H244" s="104">
        <f>SUM(H245:H247)</f>
        <v>3466</v>
      </c>
      <c r="I244" s="104">
        <f>SUM(I245:I247)</f>
        <v>3885</v>
      </c>
      <c r="J244" s="167">
        <f t="shared" si="3"/>
        <v>112.08886324293132</v>
      </c>
    </row>
    <row r="245" spans="1:10" ht="12.75">
      <c r="A245" s="62"/>
      <c r="B245" s="62"/>
      <c r="C245" s="62"/>
      <c r="D245" s="6">
        <v>1</v>
      </c>
      <c r="E245" s="10"/>
      <c r="F245" s="8" t="s">
        <v>31</v>
      </c>
      <c r="G245" s="104">
        <v>2472</v>
      </c>
      <c r="H245" s="19">
        <v>2503</v>
      </c>
      <c r="I245" s="19">
        <v>2342</v>
      </c>
      <c r="J245" s="167">
        <f t="shared" si="3"/>
        <v>93.56771873751498</v>
      </c>
    </row>
    <row r="246" spans="1:10" ht="12.75">
      <c r="A246" s="62"/>
      <c r="B246" s="62"/>
      <c r="C246" s="62"/>
      <c r="D246" s="6">
        <v>2</v>
      </c>
      <c r="E246" s="10"/>
      <c r="F246" s="8" t="s">
        <v>32</v>
      </c>
      <c r="G246" s="104">
        <v>620</v>
      </c>
      <c r="H246" s="19">
        <v>629</v>
      </c>
      <c r="I246" s="19">
        <v>588</v>
      </c>
      <c r="J246" s="167">
        <f t="shared" si="3"/>
        <v>93.48171701112878</v>
      </c>
    </row>
    <row r="247" spans="1:11" ht="12.75">
      <c r="A247" s="62"/>
      <c r="B247" s="62"/>
      <c r="C247" s="62"/>
      <c r="D247" s="6">
        <v>3</v>
      </c>
      <c r="E247" s="10"/>
      <c r="F247" s="8" t="s">
        <v>67</v>
      </c>
      <c r="G247" s="104">
        <v>334</v>
      </c>
      <c r="H247" s="19">
        <v>334</v>
      </c>
      <c r="I247" s="19">
        <v>955</v>
      </c>
      <c r="J247" s="167">
        <f t="shared" si="3"/>
        <v>285.92814371257487</v>
      </c>
      <c r="K247" s="56"/>
    </row>
    <row r="248" spans="1:10" ht="12.75">
      <c r="A248" s="62"/>
      <c r="B248" s="62"/>
      <c r="C248" s="62"/>
      <c r="D248" s="6"/>
      <c r="E248" s="221" t="s">
        <v>28</v>
      </c>
      <c r="F248" s="222"/>
      <c r="G248" s="104">
        <f>SUM(G244)</f>
        <v>3426</v>
      </c>
      <c r="H248" s="104">
        <f>SUM(H244)</f>
        <v>3466</v>
      </c>
      <c r="I248" s="104">
        <f>SUM(I244)</f>
        <v>3885</v>
      </c>
      <c r="J248" s="167">
        <f t="shared" si="3"/>
        <v>112.08886324293132</v>
      </c>
    </row>
    <row r="249" spans="1:10" ht="12.75">
      <c r="A249" s="62"/>
      <c r="B249" s="62"/>
      <c r="C249" s="62"/>
      <c r="D249" s="238" t="s">
        <v>48</v>
      </c>
      <c r="E249" s="224"/>
      <c r="F249" s="222"/>
      <c r="G249" s="104">
        <v>1</v>
      </c>
      <c r="H249" s="19">
        <v>1</v>
      </c>
      <c r="I249" s="19">
        <v>1</v>
      </c>
      <c r="J249" s="167"/>
    </row>
    <row r="250" spans="1:10" s="56" customFormat="1" ht="12.75">
      <c r="A250" s="62"/>
      <c r="B250" s="62"/>
      <c r="C250" s="62"/>
      <c r="D250" s="234" t="s">
        <v>71</v>
      </c>
      <c r="E250" s="235"/>
      <c r="F250" s="236"/>
      <c r="G250" s="105">
        <v>1</v>
      </c>
      <c r="H250" s="154">
        <v>1</v>
      </c>
      <c r="I250" s="154">
        <v>1</v>
      </c>
      <c r="J250" s="167"/>
    </row>
    <row r="251" spans="1:10" s="56" customFormat="1" ht="12.75">
      <c r="A251" s="62"/>
      <c r="B251" s="62">
        <v>8</v>
      </c>
      <c r="C251" s="62"/>
      <c r="D251" s="71"/>
      <c r="E251" s="78"/>
      <c r="F251" s="74" t="s">
        <v>215</v>
      </c>
      <c r="G251" s="111"/>
      <c r="H251" s="159"/>
      <c r="I251" s="159"/>
      <c r="J251" s="167"/>
    </row>
    <row r="252" spans="1:10" s="56" customFormat="1" ht="12.75">
      <c r="A252" s="62"/>
      <c r="B252" s="62"/>
      <c r="C252" s="62">
        <v>8</v>
      </c>
      <c r="D252" s="71"/>
      <c r="E252" s="78"/>
      <c r="F252" s="8" t="s">
        <v>66</v>
      </c>
      <c r="G252" s="111">
        <f>SUM(G253:G255)</f>
        <v>1805</v>
      </c>
      <c r="H252" s="111">
        <f>SUM(H253:H255)</f>
        <v>1965</v>
      </c>
      <c r="I252" s="111">
        <f>SUM(I253:I255)</f>
        <v>851</v>
      </c>
      <c r="J252" s="167">
        <f t="shared" si="3"/>
        <v>43.30788804071247</v>
      </c>
    </row>
    <row r="253" spans="1:10" s="56" customFormat="1" ht="12.75">
      <c r="A253" s="62"/>
      <c r="B253" s="62"/>
      <c r="C253" s="62"/>
      <c r="D253" s="80">
        <v>1</v>
      </c>
      <c r="E253" s="78"/>
      <c r="F253" s="8" t="s">
        <v>31</v>
      </c>
      <c r="G253" s="111">
        <v>0</v>
      </c>
      <c r="H253" s="159"/>
      <c r="I253" s="159"/>
      <c r="J253" s="167"/>
    </row>
    <row r="254" spans="1:10" s="56" customFormat="1" ht="12.75">
      <c r="A254" s="62"/>
      <c r="B254" s="62"/>
      <c r="C254" s="62"/>
      <c r="D254" s="80">
        <v>2</v>
      </c>
      <c r="E254" s="78"/>
      <c r="F254" s="8" t="s">
        <v>32</v>
      </c>
      <c r="G254" s="111">
        <v>0</v>
      </c>
      <c r="H254" s="159"/>
      <c r="I254" s="159"/>
      <c r="J254" s="167"/>
    </row>
    <row r="255" spans="1:10" s="56" customFormat="1" ht="12.75">
      <c r="A255" s="62"/>
      <c r="B255" s="62"/>
      <c r="C255" s="62"/>
      <c r="D255" s="80">
        <v>3</v>
      </c>
      <c r="E255" s="78"/>
      <c r="F255" s="8" t="s">
        <v>67</v>
      </c>
      <c r="G255" s="111">
        <v>1805</v>
      </c>
      <c r="H255" s="159">
        <v>1965</v>
      </c>
      <c r="I255" s="159">
        <v>851</v>
      </c>
      <c r="J255" s="167">
        <f t="shared" si="3"/>
        <v>43.30788804071247</v>
      </c>
    </row>
    <row r="256" spans="1:10" s="56" customFormat="1" ht="12.75">
      <c r="A256" s="62"/>
      <c r="B256" s="62"/>
      <c r="C256" s="62"/>
      <c r="D256" s="71"/>
      <c r="E256" s="249" t="s">
        <v>28</v>
      </c>
      <c r="F256" s="250"/>
      <c r="G256" s="111">
        <f>SUM(G252)</f>
        <v>1805</v>
      </c>
      <c r="H256" s="111">
        <f>SUM(H252)</f>
        <v>1965</v>
      </c>
      <c r="I256" s="111">
        <f>SUM(I252)</f>
        <v>851</v>
      </c>
      <c r="J256" s="167">
        <f t="shared" si="3"/>
        <v>43.30788804071247</v>
      </c>
    </row>
    <row r="257" spans="1:12" ht="12.75">
      <c r="A257" s="53">
        <v>3</v>
      </c>
      <c r="B257" s="52"/>
      <c r="C257" s="52"/>
      <c r="D257" s="54"/>
      <c r="E257" s="234" t="s">
        <v>79</v>
      </c>
      <c r="F257" s="251"/>
      <c r="G257" s="104"/>
      <c r="H257" s="19"/>
      <c r="I257" s="19"/>
      <c r="J257" s="167"/>
      <c r="L257" s="56"/>
    </row>
    <row r="258" spans="1:10" ht="12.75">
      <c r="A258" s="3"/>
      <c r="B258" s="3">
        <v>9</v>
      </c>
      <c r="C258" s="3"/>
      <c r="D258" s="6"/>
      <c r="E258" s="10"/>
      <c r="F258" s="15" t="s">
        <v>78</v>
      </c>
      <c r="G258" s="104"/>
      <c r="H258" s="19"/>
      <c r="I258" s="19"/>
      <c r="J258" s="167"/>
    </row>
    <row r="259" spans="1:10" ht="12.75">
      <c r="A259" s="3"/>
      <c r="B259" s="3"/>
      <c r="C259" s="3">
        <v>8</v>
      </c>
      <c r="D259" s="6"/>
      <c r="E259" s="10"/>
      <c r="F259" s="8" t="s">
        <v>66</v>
      </c>
      <c r="G259" s="104">
        <f>SUM(G260:G262)</f>
        <v>22848</v>
      </c>
      <c r="H259" s="104">
        <f>SUM(H260:H262)</f>
        <v>22848</v>
      </c>
      <c r="I259" s="104">
        <f>SUM(I260:I262)</f>
        <v>24076</v>
      </c>
      <c r="J259" s="167">
        <f t="shared" si="3"/>
        <v>105.37464985994399</v>
      </c>
    </row>
    <row r="260" spans="1:10" ht="12.75">
      <c r="A260" s="3"/>
      <c r="B260" s="3"/>
      <c r="C260" s="3"/>
      <c r="D260" s="6">
        <v>1</v>
      </c>
      <c r="E260" s="10"/>
      <c r="F260" s="8" t="s">
        <v>31</v>
      </c>
      <c r="G260" s="104">
        <v>4192</v>
      </c>
      <c r="H260" s="19">
        <v>4192</v>
      </c>
      <c r="I260" s="19">
        <v>6060</v>
      </c>
      <c r="J260" s="167">
        <f t="shared" si="3"/>
        <v>144.56106870229007</v>
      </c>
    </row>
    <row r="261" spans="1:10" ht="12.75">
      <c r="A261" s="3"/>
      <c r="B261" s="3"/>
      <c r="C261" s="3"/>
      <c r="D261" s="6">
        <v>2</v>
      </c>
      <c r="E261" s="10"/>
      <c r="F261" s="8" t="s">
        <v>32</v>
      </c>
      <c r="G261" s="104">
        <v>1031</v>
      </c>
      <c r="H261" s="19">
        <v>1031</v>
      </c>
      <c r="I261" s="19">
        <v>1248</v>
      </c>
      <c r="J261" s="167">
        <f t="shared" si="3"/>
        <v>121.04752667313288</v>
      </c>
    </row>
    <row r="262" spans="1:10" ht="12.75">
      <c r="A262" s="3"/>
      <c r="B262" s="3"/>
      <c r="C262" s="3"/>
      <c r="D262" s="6">
        <v>3</v>
      </c>
      <c r="E262" s="10"/>
      <c r="F262" s="8" t="s">
        <v>67</v>
      </c>
      <c r="G262" s="104">
        <v>17625</v>
      </c>
      <c r="H262" s="19">
        <v>17625</v>
      </c>
      <c r="I262" s="19">
        <v>16768</v>
      </c>
      <c r="J262" s="167">
        <f t="shared" si="3"/>
        <v>95.13758865248228</v>
      </c>
    </row>
    <row r="263" spans="1:10" ht="12.75">
      <c r="A263" s="3"/>
      <c r="B263" s="3"/>
      <c r="C263" s="3"/>
      <c r="D263" s="6"/>
      <c r="E263" s="221" t="s">
        <v>28</v>
      </c>
      <c r="F263" s="222"/>
      <c r="G263" s="104">
        <f>SUM(G259)</f>
        <v>22848</v>
      </c>
      <c r="H263" s="104">
        <f>SUM(H259)</f>
        <v>22848</v>
      </c>
      <c r="I263" s="104">
        <f>SUM(I259)</f>
        <v>24076</v>
      </c>
      <c r="J263" s="167">
        <f t="shared" si="3"/>
        <v>105.37464985994399</v>
      </c>
    </row>
    <row r="264" spans="1:10" ht="12.75">
      <c r="A264" s="3"/>
      <c r="B264" s="3"/>
      <c r="C264" s="3"/>
      <c r="D264" s="252" t="s">
        <v>48</v>
      </c>
      <c r="E264" s="253"/>
      <c r="F264" s="251"/>
      <c r="G264" s="104">
        <v>3</v>
      </c>
      <c r="H264" s="19">
        <v>3</v>
      </c>
      <c r="I264" s="19">
        <v>3</v>
      </c>
      <c r="J264" s="167"/>
    </row>
    <row r="265" spans="1:10" ht="12.75">
      <c r="A265" s="3"/>
      <c r="B265" s="3"/>
      <c r="C265" s="3"/>
      <c r="D265" s="6"/>
      <c r="E265" s="79"/>
      <c r="F265" s="11"/>
      <c r="G265" s="104"/>
      <c r="H265" s="19"/>
      <c r="I265" s="19"/>
      <c r="J265" s="167"/>
    </row>
    <row r="266" spans="1:10" ht="12.75">
      <c r="A266" s="3"/>
      <c r="B266" s="3">
        <v>10</v>
      </c>
      <c r="C266" s="3"/>
      <c r="D266" s="6"/>
      <c r="E266" s="10"/>
      <c r="F266" s="15" t="s">
        <v>80</v>
      </c>
      <c r="G266" s="104"/>
      <c r="H266" s="19"/>
      <c r="I266" s="19"/>
      <c r="J266" s="167"/>
    </row>
    <row r="267" spans="1:10" ht="12.75">
      <c r="A267" s="62"/>
      <c r="B267" s="62"/>
      <c r="C267" s="62">
        <v>8</v>
      </c>
      <c r="D267" s="6"/>
      <c r="E267" s="10"/>
      <c r="F267" s="8" t="s">
        <v>66</v>
      </c>
      <c r="G267" s="104">
        <f>SUM(G268:G270)</f>
        <v>9838</v>
      </c>
      <c r="H267" s="104">
        <f>SUM(H268:H270)</f>
        <v>9888</v>
      </c>
      <c r="I267" s="104">
        <f>SUM(I268:I270)</f>
        <v>8988</v>
      </c>
      <c r="J267" s="167">
        <f t="shared" si="3"/>
        <v>90.89805825242718</v>
      </c>
    </row>
    <row r="268" spans="1:10" ht="12.75">
      <c r="A268" s="62"/>
      <c r="B268" s="62"/>
      <c r="C268" s="62"/>
      <c r="D268" s="6">
        <v>1</v>
      </c>
      <c r="E268" s="10"/>
      <c r="F268" s="8" t="s">
        <v>31</v>
      </c>
      <c r="G268" s="104">
        <v>2579</v>
      </c>
      <c r="H268" s="19">
        <v>2618</v>
      </c>
      <c r="I268" s="19">
        <v>2600</v>
      </c>
      <c r="J268" s="167">
        <f t="shared" si="3"/>
        <v>99.31245225362872</v>
      </c>
    </row>
    <row r="269" spans="1:10" ht="12.75">
      <c r="A269" s="62"/>
      <c r="B269" s="62"/>
      <c r="C269" s="62"/>
      <c r="D269" s="6">
        <v>2</v>
      </c>
      <c r="E269" s="10"/>
      <c r="F269" s="8" t="s">
        <v>32</v>
      </c>
      <c r="G269" s="104">
        <v>695</v>
      </c>
      <c r="H269" s="19">
        <v>706</v>
      </c>
      <c r="I269" s="19">
        <v>633</v>
      </c>
      <c r="J269" s="167">
        <f t="shared" si="3"/>
        <v>89.66005665722379</v>
      </c>
    </row>
    <row r="270" spans="1:10" ht="12.75">
      <c r="A270" s="62"/>
      <c r="B270" s="62"/>
      <c r="C270" s="62"/>
      <c r="D270" s="6">
        <v>3</v>
      </c>
      <c r="E270" s="10"/>
      <c r="F270" s="8" t="s">
        <v>33</v>
      </c>
      <c r="G270" s="104">
        <v>6564</v>
      </c>
      <c r="H270" s="19">
        <v>6564</v>
      </c>
      <c r="I270" s="19">
        <v>5755</v>
      </c>
      <c r="J270" s="167">
        <f t="shared" si="3"/>
        <v>87.67519804996952</v>
      </c>
    </row>
    <row r="271" spans="1:10" ht="12.75">
      <c r="A271" s="62"/>
      <c r="B271" s="62"/>
      <c r="C271" s="62"/>
      <c r="D271" s="6"/>
      <c r="E271" s="221" t="s">
        <v>28</v>
      </c>
      <c r="F271" s="222"/>
      <c r="G271" s="104">
        <f>SUM(G267)</f>
        <v>9838</v>
      </c>
      <c r="H271" s="104">
        <f>SUM(H267)</f>
        <v>9888</v>
      </c>
      <c r="I271" s="104">
        <f>SUM(I267)</f>
        <v>8988</v>
      </c>
      <c r="J271" s="167">
        <f t="shared" si="3"/>
        <v>90.89805825242718</v>
      </c>
    </row>
    <row r="272" spans="1:10" ht="12.75">
      <c r="A272" s="62"/>
      <c r="B272" s="62"/>
      <c r="C272" s="62"/>
      <c r="D272" s="252" t="s">
        <v>48</v>
      </c>
      <c r="E272" s="253"/>
      <c r="F272" s="251"/>
      <c r="G272" s="110">
        <v>2</v>
      </c>
      <c r="H272" s="158">
        <v>2</v>
      </c>
      <c r="I272" s="158">
        <v>2</v>
      </c>
      <c r="J272" s="167">
        <f t="shared" si="3"/>
        <v>100</v>
      </c>
    </row>
    <row r="273" spans="1:10" ht="12.75">
      <c r="A273" s="62"/>
      <c r="B273" s="62">
        <v>11</v>
      </c>
      <c r="C273" s="62"/>
      <c r="D273" s="6"/>
      <c r="E273" s="10"/>
      <c r="F273" s="15" t="s">
        <v>81</v>
      </c>
      <c r="G273" s="104"/>
      <c r="H273" s="19"/>
      <c r="I273" s="19"/>
      <c r="J273" s="167"/>
    </row>
    <row r="274" spans="1:10" ht="12.75">
      <c r="A274" s="62"/>
      <c r="B274" s="62"/>
      <c r="C274" s="62">
        <v>8</v>
      </c>
      <c r="D274" s="6"/>
      <c r="E274" s="10"/>
      <c r="F274" s="8" t="s">
        <v>66</v>
      </c>
      <c r="G274" s="104">
        <f>SUM(G275:G277)</f>
        <v>21730</v>
      </c>
      <c r="H274" s="104">
        <f>SUM(H275:H277)</f>
        <v>23382</v>
      </c>
      <c r="I274" s="104">
        <f>SUM(I275:I277)</f>
        <v>23636</v>
      </c>
      <c r="J274" s="167">
        <f t="shared" si="3"/>
        <v>101.08630570524335</v>
      </c>
    </row>
    <row r="275" spans="1:10" ht="12.75">
      <c r="A275" s="62"/>
      <c r="B275" s="62"/>
      <c r="C275" s="62"/>
      <c r="D275" s="6">
        <v>1</v>
      </c>
      <c r="E275" s="10"/>
      <c r="F275" s="8" t="s">
        <v>31</v>
      </c>
      <c r="G275" s="104">
        <v>5781</v>
      </c>
      <c r="H275" s="19">
        <v>5960</v>
      </c>
      <c r="I275" s="19">
        <v>5013</v>
      </c>
      <c r="J275" s="167">
        <f t="shared" si="3"/>
        <v>84.11073825503355</v>
      </c>
    </row>
    <row r="276" spans="1:10" ht="12.75">
      <c r="A276" s="62"/>
      <c r="B276" s="62"/>
      <c r="C276" s="62"/>
      <c r="D276" s="6">
        <v>2</v>
      </c>
      <c r="E276" s="10"/>
      <c r="F276" s="8" t="s">
        <v>32</v>
      </c>
      <c r="G276" s="104">
        <v>1547</v>
      </c>
      <c r="H276" s="19">
        <v>1595</v>
      </c>
      <c r="I276" s="19">
        <v>1332</v>
      </c>
      <c r="J276" s="167">
        <f t="shared" si="3"/>
        <v>83.51097178683385</v>
      </c>
    </row>
    <row r="277" spans="1:10" ht="12.75">
      <c r="A277" s="62"/>
      <c r="B277" s="62"/>
      <c r="C277" s="62"/>
      <c r="D277" s="6">
        <v>3</v>
      </c>
      <c r="E277" s="10"/>
      <c r="F277" s="8" t="s">
        <v>33</v>
      </c>
      <c r="G277" s="104">
        <v>14402</v>
      </c>
      <c r="H277" s="19">
        <v>15827</v>
      </c>
      <c r="I277" s="19">
        <v>17291</v>
      </c>
      <c r="J277" s="167">
        <f t="shared" si="3"/>
        <v>109.25001579579201</v>
      </c>
    </row>
    <row r="278" spans="1:10" ht="12.75">
      <c r="A278" s="62"/>
      <c r="B278" s="62"/>
      <c r="C278" s="62">
        <v>9</v>
      </c>
      <c r="D278" s="6"/>
      <c r="E278" s="79"/>
      <c r="F278" s="8" t="s">
        <v>84</v>
      </c>
      <c r="G278" s="104"/>
      <c r="H278" s="19"/>
      <c r="I278" s="19">
        <f>SUM(I279)</f>
        <v>526</v>
      </c>
      <c r="J278" s="167"/>
    </row>
    <row r="279" spans="1:10" ht="12.75">
      <c r="A279" s="62"/>
      <c r="B279" s="62"/>
      <c r="C279" s="62"/>
      <c r="D279" s="6">
        <v>2</v>
      </c>
      <c r="E279" s="79"/>
      <c r="F279" s="8" t="s">
        <v>86</v>
      </c>
      <c r="G279" s="104"/>
      <c r="H279" s="19"/>
      <c r="I279" s="19">
        <v>526</v>
      </c>
      <c r="J279" s="167"/>
    </row>
    <row r="280" spans="1:10" ht="12.75">
      <c r="A280" s="62"/>
      <c r="B280" s="62"/>
      <c r="C280" s="62"/>
      <c r="D280" s="6"/>
      <c r="E280" s="221" t="s">
        <v>28</v>
      </c>
      <c r="F280" s="222"/>
      <c r="G280" s="104">
        <f>SUM(G274,)</f>
        <v>21730</v>
      </c>
      <c r="H280" s="104">
        <f>SUM(H274+H278)</f>
        <v>23382</v>
      </c>
      <c r="I280" s="104">
        <f>SUM(I274+I278)</f>
        <v>24162</v>
      </c>
      <c r="J280" s="167">
        <f t="shared" si="3"/>
        <v>103.33589940980241</v>
      </c>
    </row>
    <row r="281" spans="1:10" ht="12.75">
      <c r="A281" s="62"/>
      <c r="B281" s="62"/>
      <c r="C281" s="62"/>
      <c r="D281" s="252" t="s">
        <v>48</v>
      </c>
      <c r="E281" s="253"/>
      <c r="F281" s="251"/>
      <c r="G281" s="104">
        <v>3</v>
      </c>
      <c r="H281" s="19">
        <v>3</v>
      </c>
      <c r="I281" s="19">
        <v>3</v>
      </c>
      <c r="J281" s="167"/>
    </row>
    <row r="282" spans="1:10" ht="12.75">
      <c r="A282" s="62"/>
      <c r="B282" s="62"/>
      <c r="C282" s="62"/>
      <c r="D282" s="252" t="s">
        <v>216</v>
      </c>
      <c r="E282" s="253"/>
      <c r="F282" s="251"/>
      <c r="G282" s="104">
        <v>1</v>
      </c>
      <c r="H282" s="19">
        <v>1</v>
      </c>
      <c r="I282" s="19">
        <v>1</v>
      </c>
      <c r="J282" s="167"/>
    </row>
    <row r="283" spans="1:10" ht="12.75">
      <c r="A283" s="3"/>
      <c r="B283" s="3">
        <v>12</v>
      </c>
      <c r="C283" s="3"/>
      <c r="D283" s="6"/>
      <c r="E283" s="10"/>
      <c r="F283" s="15" t="s">
        <v>82</v>
      </c>
      <c r="G283" s="104"/>
      <c r="H283" s="19"/>
      <c r="I283" s="19"/>
      <c r="J283" s="167"/>
    </row>
    <row r="284" spans="1:10" ht="12.75">
      <c r="A284" s="3"/>
      <c r="B284" s="3"/>
      <c r="C284" s="3">
        <v>8</v>
      </c>
      <c r="D284" s="6"/>
      <c r="E284" s="10"/>
      <c r="F284" s="8" t="s">
        <v>66</v>
      </c>
      <c r="G284" s="104">
        <f>SUM(G285:G287)</f>
        <v>8524</v>
      </c>
      <c r="H284" s="104">
        <f>SUM(H285:H287)</f>
        <v>8524</v>
      </c>
      <c r="I284" s="104">
        <f>SUM(I285:I287)</f>
        <v>4909</v>
      </c>
      <c r="J284" s="167">
        <f aca="true" t="shared" si="4" ref="J284:J345">SUM((I284/H284)*100)</f>
        <v>57.590333176912246</v>
      </c>
    </row>
    <row r="285" spans="1:10" ht="12.75">
      <c r="A285" s="3"/>
      <c r="B285" s="3"/>
      <c r="C285" s="3"/>
      <c r="D285" s="6">
        <v>1</v>
      </c>
      <c r="E285" s="10"/>
      <c r="F285" s="8" t="s">
        <v>31</v>
      </c>
      <c r="G285" s="104">
        <v>2229</v>
      </c>
      <c r="H285" s="19">
        <v>2229</v>
      </c>
      <c r="I285" s="19">
        <v>1210</v>
      </c>
      <c r="J285" s="167">
        <f t="shared" si="4"/>
        <v>54.284432480933155</v>
      </c>
    </row>
    <row r="286" spans="1:10" ht="12.75">
      <c r="A286" s="3"/>
      <c r="B286" s="3"/>
      <c r="C286" s="3"/>
      <c r="D286" s="6">
        <v>2</v>
      </c>
      <c r="E286" s="10"/>
      <c r="F286" s="8" t="s">
        <v>32</v>
      </c>
      <c r="G286" s="104">
        <v>604</v>
      </c>
      <c r="H286" s="19">
        <v>604</v>
      </c>
      <c r="I286" s="19">
        <v>295</v>
      </c>
      <c r="J286" s="167">
        <f t="shared" si="4"/>
        <v>48.841059602649004</v>
      </c>
    </row>
    <row r="287" spans="1:10" ht="12.75">
      <c r="A287" s="3"/>
      <c r="B287" s="3"/>
      <c r="C287" s="3"/>
      <c r="D287" s="6">
        <v>3</v>
      </c>
      <c r="E287" s="10"/>
      <c r="F287" s="8" t="s">
        <v>33</v>
      </c>
      <c r="G287" s="104">
        <v>5691</v>
      </c>
      <c r="H287" s="19">
        <v>5691</v>
      </c>
      <c r="I287" s="19">
        <v>3404</v>
      </c>
      <c r="J287" s="167">
        <f t="shared" si="4"/>
        <v>59.8137409945528</v>
      </c>
    </row>
    <row r="288" spans="1:10" ht="12.75">
      <c r="A288" s="3"/>
      <c r="B288" s="3"/>
      <c r="C288" s="3"/>
      <c r="D288" s="6"/>
      <c r="E288" s="221" t="s">
        <v>28</v>
      </c>
      <c r="F288" s="222"/>
      <c r="G288" s="104">
        <f>SUM(G284)</f>
        <v>8524</v>
      </c>
      <c r="H288" s="104">
        <f>SUM(H284)</f>
        <v>8524</v>
      </c>
      <c r="I288" s="104">
        <f>SUM(I284)</f>
        <v>4909</v>
      </c>
      <c r="J288" s="167">
        <f t="shared" si="4"/>
        <v>57.590333176912246</v>
      </c>
    </row>
    <row r="289" spans="1:10" ht="12.75">
      <c r="A289" s="62"/>
      <c r="B289" s="62"/>
      <c r="C289" s="62"/>
      <c r="D289" s="229" t="s">
        <v>48</v>
      </c>
      <c r="E289" s="232"/>
      <c r="F289" s="233"/>
      <c r="G289" s="110">
        <v>1</v>
      </c>
      <c r="H289" s="158">
        <v>1</v>
      </c>
      <c r="I289" s="158">
        <v>1</v>
      </c>
      <c r="J289" s="167"/>
    </row>
    <row r="290" spans="1:10" ht="12.75">
      <c r="A290" s="62"/>
      <c r="B290" s="62"/>
      <c r="C290" s="62"/>
      <c r="D290" s="229" t="s">
        <v>316</v>
      </c>
      <c r="E290" s="232"/>
      <c r="F290" s="233"/>
      <c r="G290" s="110">
        <v>1</v>
      </c>
      <c r="H290" s="158">
        <v>1</v>
      </c>
      <c r="I290" s="158">
        <v>1</v>
      </c>
      <c r="J290" s="167"/>
    </row>
    <row r="291" spans="1:10" ht="12.75">
      <c r="A291" s="62"/>
      <c r="B291" s="62"/>
      <c r="C291" s="62"/>
      <c r="D291" s="234" t="s">
        <v>167</v>
      </c>
      <c r="E291" s="235"/>
      <c r="F291" s="236"/>
      <c r="G291" s="105">
        <v>11</v>
      </c>
      <c r="H291" s="154">
        <v>11</v>
      </c>
      <c r="I291" s="154">
        <v>11</v>
      </c>
      <c r="J291" s="167"/>
    </row>
    <row r="292" spans="1:10" s="60" customFormat="1" ht="12.75">
      <c r="A292" s="53">
        <v>4</v>
      </c>
      <c r="B292" s="52"/>
      <c r="C292" s="52"/>
      <c r="D292" s="54"/>
      <c r="E292" s="234" t="s">
        <v>149</v>
      </c>
      <c r="F292" s="236"/>
      <c r="G292" s="110"/>
      <c r="H292" s="158"/>
      <c r="I292" s="158"/>
      <c r="J292" s="167"/>
    </row>
    <row r="293" spans="1:10" s="60" customFormat="1" ht="12.75">
      <c r="A293" s="3"/>
      <c r="B293" s="3">
        <v>13</v>
      </c>
      <c r="C293" s="3"/>
      <c r="D293" s="6"/>
      <c r="E293" s="10"/>
      <c r="F293" s="15" t="s">
        <v>150</v>
      </c>
      <c r="G293" s="110"/>
      <c r="H293" s="158"/>
      <c r="I293" s="158"/>
      <c r="J293" s="167"/>
    </row>
    <row r="294" spans="1:10" s="60" customFormat="1" ht="12.75">
      <c r="A294" s="3"/>
      <c r="B294" s="3"/>
      <c r="C294" s="3">
        <v>8</v>
      </c>
      <c r="D294" s="6"/>
      <c r="E294" s="10"/>
      <c r="F294" s="8" t="s">
        <v>66</v>
      </c>
      <c r="G294" s="110">
        <f>SUM(G295:G297)</f>
        <v>33453</v>
      </c>
      <c r="H294" s="110">
        <f>SUM(H295:H297)</f>
        <v>33966</v>
      </c>
      <c r="I294" s="110">
        <f>SUM(I295:I297)</f>
        <v>34129</v>
      </c>
      <c r="J294" s="167">
        <f t="shared" si="4"/>
        <v>100.47989165636224</v>
      </c>
    </row>
    <row r="295" spans="1:10" s="60" customFormat="1" ht="12.75">
      <c r="A295" s="3"/>
      <c r="B295" s="3"/>
      <c r="C295" s="3"/>
      <c r="D295" s="6">
        <v>1</v>
      </c>
      <c r="E295" s="10"/>
      <c r="F295" s="8" t="s">
        <v>31</v>
      </c>
      <c r="G295" s="110">
        <v>24209</v>
      </c>
      <c r="H295" s="158">
        <v>24613</v>
      </c>
      <c r="I295" s="158">
        <v>24978</v>
      </c>
      <c r="J295" s="167">
        <f t="shared" si="4"/>
        <v>101.48295616137813</v>
      </c>
    </row>
    <row r="296" spans="1:10" s="60" customFormat="1" ht="12.75">
      <c r="A296" s="3"/>
      <c r="B296" s="3"/>
      <c r="C296" s="3"/>
      <c r="D296" s="6">
        <v>2</v>
      </c>
      <c r="E296" s="10"/>
      <c r="F296" s="8" t="s">
        <v>32</v>
      </c>
      <c r="G296" s="110">
        <v>6946</v>
      </c>
      <c r="H296" s="158">
        <v>7055</v>
      </c>
      <c r="I296" s="158">
        <v>6303</v>
      </c>
      <c r="J296" s="167">
        <f t="shared" si="4"/>
        <v>89.3408929836995</v>
      </c>
    </row>
    <row r="297" spans="1:10" s="60" customFormat="1" ht="12.75">
      <c r="A297" s="3"/>
      <c r="B297" s="3"/>
      <c r="C297" s="3"/>
      <c r="D297" s="6">
        <v>3</v>
      </c>
      <c r="E297" s="10"/>
      <c r="F297" s="8" t="s">
        <v>67</v>
      </c>
      <c r="G297" s="110">
        <v>2298</v>
      </c>
      <c r="H297" s="158">
        <v>2298</v>
      </c>
      <c r="I297" s="158">
        <v>2848</v>
      </c>
      <c r="J297" s="167">
        <f t="shared" si="4"/>
        <v>123.93385552654482</v>
      </c>
    </row>
    <row r="298" spans="1:10" s="60" customFormat="1" ht="12.75">
      <c r="A298" s="3"/>
      <c r="B298" s="3"/>
      <c r="C298" s="3">
        <v>9</v>
      </c>
      <c r="D298" s="6"/>
      <c r="E298" s="10"/>
      <c r="F298" s="8" t="s">
        <v>84</v>
      </c>
      <c r="G298" s="110"/>
      <c r="H298" s="166"/>
      <c r="I298" s="166">
        <f>SUM(I299)</f>
        <v>106</v>
      </c>
      <c r="J298" s="167"/>
    </row>
    <row r="299" spans="1:10" s="60" customFormat="1" ht="12.75">
      <c r="A299" s="3"/>
      <c r="B299" s="3"/>
      <c r="C299" s="3"/>
      <c r="D299" s="6">
        <v>2</v>
      </c>
      <c r="E299" s="10"/>
      <c r="F299" s="8" t="s">
        <v>86</v>
      </c>
      <c r="G299" s="110"/>
      <c r="H299" s="166"/>
      <c r="I299" s="166">
        <v>106</v>
      </c>
      <c r="J299" s="167"/>
    </row>
    <row r="300" spans="1:10" s="60" customFormat="1" ht="12.75">
      <c r="A300" s="3"/>
      <c r="B300" s="3"/>
      <c r="C300" s="3"/>
      <c r="D300" s="6"/>
      <c r="E300" s="10"/>
      <c r="F300" s="8" t="s">
        <v>309</v>
      </c>
      <c r="G300" s="110"/>
      <c r="H300" s="166"/>
      <c r="I300" s="166">
        <v>106</v>
      </c>
      <c r="J300" s="167"/>
    </row>
    <row r="301" spans="1:10" s="60" customFormat="1" ht="12.75">
      <c r="A301" s="3"/>
      <c r="B301" s="3"/>
      <c r="C301" s="3"/>
      <c r="D301" s="6"/>
      <c r="E301" s="238" t="s">
        <v>28</v>
      </c>
      <c r="F301" s="275"/>
      <c r="G301" s="110">
        <f>SUM(G294)</f>
        <v>33453</v>
      </c>
      <c r="H301" s="110">
        <f>SUM(H294)</f>
        <v>33966</v>
      </c>
      <c r="I301" s="110">
        <f>SUM(I294+I298)</f>
        <v>34235</v>
      </c>
      <c r="J301" s="167">
        <f t="shared" si="4"/>
        <v>100.79196843902727</v>
      </c>
    </row>
    <row r="302" spans="1:10" s="60" customFormat="1" ht="12.75">
      <c r="A302" s="3"/>
      <c r="B302" s="3"/>
      <c r="C302" s="3"/>
      <c r="D302" s="234" t="s">
        <v>140</v>
      </c>
      <c r="E302" s="235"/>
      <c r="F302" s="236"/>
      <c r="G302" s="105">
        <v>12</v>
      </c>
      <c r="H302" s="154">
        <v>12</v>
      </c>
      <c r="I302" s="154">
        <v>12</v>
      </c>
      <c r="J302" s="167"/>
    </row>
    <row r="303" spans="1:10" s="60" customFormat="1" ht="12.75">
      <c r="A303" s="3"/>
      <c r="B303" s="3">
        <v>14</v>
      </c>
      <c r="C303" s="3"/>
      <c r="D303" s="6"/>
      <c r="E303" s="10"/>
      <c r="F303" s="15" t="s">
        <v>217</v>
      </c>
      <c r="G303" s="110"/>
      <c r="H303" s="158"/>
      <c r="I303" s="158"/>
      <c r="J303" s="167"/>
    </row>
    <row r="304" spans="1:10" s="60" customFormat="1" ht="12.75">
      <c r="A304" s="3"/>
      <c r="B304" s="3"/>
      <c r="C304" s="3">
        <v>8</v>
      </c>
      <c r="D304" s="6"/>
      <c r="E304" s="10"/>
      <c r="F304" s="8" t="s">
        <v>66</v>
      </c>
      <c r="G304" s="110">
        <f>SUM(G305:G307)</f>
        <v>29671</v>
      </c>
      <c r="H304" s="110">
        <f>SUM(H305:H307)</f>
        <v>29962</v>
      </c>
      <c r="I304" s="110">
        <f>SUM(I305:I307)</f>
        <v>26050</v>
      </c>
      <c r="J304" s="167">
        <f t="shared" si="4"/>
        <v>86.94346171817635</v>
      </c>
    </row>
    <row r="305" spans="1:10" s="60" customFormat="1" ht="12.75">
      <c r="A305" s="3"/>
      <c r="B305" s="3"/>
      <c r="C305" s="3"/>
      <c r="D305" s="6">
        <v>1</v>
      </c>
      <c r="E305" s="10"/>
      <c r="F305" s="8" t="s">
        <v>31</v>
      </c>
      <c r="G305" s="110">
        <v>20486</v>
      </c>
      <c r="H305" s="158">
        <v>20715</v>
      </c>
      <c r="I305" s="158">
        <v>18165</v>
      </c>
      <c r="J305" s="167">
        <f t="shared" si="4"/>
        <v>87.69007965242578</v>
      </c>
    </row>
    <row r="306" spans="1:10" s="60" customFormat="1" ht="12.75">
      <c r="A306" s="3"/>
      <c r="B306" s="3"/>
      <c r="C306" s="3"/>
      <c r="D306" s="6">
        <v>2</v>
      </c>
      <c r="E306" s="10"/>
      <c r="F306" s="8" t="s">
        <v>32</v>
      </c>
      <c r="G306" s="110">
        <v>5990</v>
      </c>
      <c r="H306" s="158">
        <v>6052</v>
      </c>
      <c r="I306" s="158">
        <v>4643</v>
      </c>
      <c r="J306" s="167">
        <f t="shared" si="4"/>
        <v>76.71844018506279</v>
      </c>
    </row>
    <row r="307" spans="1:10" s="60" customFormat="1" ht="12.75">
      <c r="A307" s="3"/>
      <c r="B307" s="3"/>
      <c r="C307" s="3"/>
      <c r="D307" s="6">
        <v>3</v>
      </c>
      <c r="E307" s="10"/>
      <c r="F307" s="8" t="s">
        <v>67</v>
      </c>
      <c r="G307" s="110">
        <v>3195</v>
      </c>
      <c r="H307" s="158">
        <v>3195</v>
      </c>
      <c r="I307" s="158">
        <v>3242</v>
      </c>
      <c r="J307" s="167">
        <f t="shared" si="4"/>
        <v>101.47104851330204</v>
      </c>
    </row>
    <row r="308" spans="1:10" s="60" customFormat="1" ht="12.75">
      <c r="A308" s="3"/>
      <c r="B308" s="3"/>
      <c r="C308" s="3"/>
      <c r="D308" s="6"/>
      <c r="E308" s="238" t="s">
        <v>28</v>
      </c>
      <c r="F308" s="275"/>
      <c r="G308" s="110">
        <f>SUM(G304)</f>
        <v>29671</v>
      </c>
      <c r="H308" s="110">
        <f>SUM(H304)</f>
        <v>29962</v>
      </c>
      <c r="I308" s="110">
        <f>SUM(I304)</f>
        <v>26050</v>
      </c>
      <c r="J308" s="167">
        <f t="shared" si="4"/>
        <v>86.94346171817635</v>
      </c>
    </row>
    <row r="309" spans="1:10" s="60" customFormat="1" ht="12.75">
      <c r="A309" s="3"/>
      <c r="B309" s="3"/>
      <c r="C309" s="3"/>
      <c r="D309" s="238" t="s">
        <v>141</v>
      </c>
      <c r="E309" s="224"/>
      <c r="F309" s="222"/>
      <c r="G309" s="110">
        <v>8</v>
      </c>
      <c r="H309" s="158">
        <v>8</v>
      </c>
      <c r="I309" s="158">
        <v>8</v>
      </c>
      <c r="J309" s="167"/>
    </row>
    <row r="310" spans="1:10" s="60" customFormat="1" ht="12.75">
      <c r="A310" s="3"/>
      <c r="B310" s="3"/>
      <c r="C310" s="3"/>
      <c r="D310" s="234" t="s">
        <v>48</v>
      </c>
      <c r="E310" s="235"/>
      <c r="F310" s="236"/>
      <c r="G310" s="105">
        <v>8</v>
      </c>
      <c r="H310" s="154">
        <v>8</v>
      </c>
      <c r="I310" s="154">
        <v>8</v>
      </c>
      <c r="J310" s="167"/>
    </row>
    <row r="311" spans="1:10" s="60" customFormat="1" ht="12.75">
      <c r="A311" s="3"/>
      <c r="B311" s="3">
        <v>15</v>
      </c>
      <c r="C311" s="3"/>
      <c r="D311" s="6"/>
      <c r="E311" s="10"/>
      <c r="F311" s="15" t="s">
        <v>219</v>
      </c>
      <c r="G311" s="110"/>
      <c r="H311" s="158"/>
      <c r="I311" s="158"/>
      <c r="J311" s="167"/>
    </row>
    <row r="312" spans="1:10" s="60" customFormat="1" ht="12.75">
      <c r="A312" s="3"/>
      <c r="B312" s="3"/>
      <c r="C312" s="3">
        <v>8</v>
      </c>
      <c r="D312" s="6"/>
      <c r="E312" s="10"/>
      <c r="F312" s="8" t="s">
        <v>66</v>
      </c>
      <c r="G312" s="110">
        <f>SUM(G313:G315)</f>
        <v>59985</v>
      </c>
      <c r="H312" s="110">
        <f>SUM(H313:H315)</f>
        <v>68875</v>
      </c>
      <c r="I312" s="110">
        <f>SUM(I313:I315)</f>
        <v>69715</v>
      </c>
      <c r="J312" s="167">
        <f t="shared" si="4"/>
        <v>101.21960072595282</v>
      </c>
    </row>
    <row r="313" spans="1:10" s="60" customFormat="1" ht="12.75">
      <c r="A313" s="3"/>
      <c r="B313" s="3"/>
      <c r="C313" s="3"/>
      <c r="D313" s="6">
        <v>1</v>
      </c>
      <c r="E313" s="10"/>
      <c r="F313" s="8" t="s">
        <v>31</v>
      </c>
      <c r="G313" s="110">
        <v>39108</v>
      </c>
      <c r="H313" s="158">
        <v>44367</v>
      </c>
      <c r="I313" s="158">
        <v>43760</v>
      </c>
      <c r="J313" s="167">
        <f t="shared" si="4"/>
        <v>98.63186602655126</v>
      </c>
    </row>
    <row r="314" spans="1:10" s="60" customFormat="1" ht="12.75">
      <c r="A314" s="3"/>
      <c r="B314" s="3"/>
      <c r="C314" s="3"/>
      <c r="D314" s="6">
        <v>2</v>
      </c>
      <c r="E314" s="10"/>
      <c r="F314" s="8" t="s">
        <v>32</v>
      </c>
      <c r="G314" s="110">
        <v>11407</v>
      </c>
      <c r="H314" s="158">
        <v>12638</v>
      </c>
      <c r="I314" s="158">
        <v>11117</v>
      </c>
      <c r="J314" s="167">
        <f t="shared" si="4"/>
        <v>87.96486785883843</v>
      </c>
    </row>
    <row r="315" spans="1:10" s="60" customFormat="1" ht="12.75">
      <c r="A315" s="3"/>
      <c r="B315" s="3"/>
      <c r="C315" s="3"/>
      <c r="D315" s="6">
        <v>3</v>
      </c>
      <c r="E315" s="10"/>
      <c r="F315" s="8" t="s">
        <v>67</v>
      </c>
      <c r="G315" s="110">
        <v>9470</v>
      </c>
      <c r="H315" s="158">
        <v>11870</v>
      </c>
      <c r="I315" s="158">
        <v>14838</v>
      </c>
      <c r="J315" s="167">
        <f t="shared" si="4"/>
        <v>125.00421229991576</v>
      </c>
    </row>
    <row r="316" spans="1:10" s="60" customFormat="1" ht="12.75">
      <c r="A316" s="3"/>
      <c r="B316" s="3"/>
      <c r="C316" s="3">
        <v>11</v>
      </c>
      <c r="D316" s="6"/>
      <c r="E316" s="10"/>
      <c r="F316" s="8" t="s">
        <v>34</v>
      </c>
      <c r="G316" s="110"/>
      <c r="H316" s="158">
        <f>SUM(H317)</f>
        <v>399</v>
      </c>
      <c r="I316" s="158">
        <f>SUM(I317)</f>
        <v>571</v>
      </c>
      <c r="J316" s="167">
        <f t="shared" si="4"/>
        <v>143.1077694235589</v>
      </c>
    </row>
    <row r="317" spans="1:10" s="60" customFormat="1" ht="12.75">
      <c r="A317" s="3"/>
      <c r="B317" s="3"/>
      <c r="C317" s="3"/>
      <c r="D317" s="6">
        <v>8</v>
      </c>
      <c r="E317" s="10"/>
      <c r="F317" s="8" t="s">
        <v>75</v>
      </c>
      <c r="G317" s="110"/>
      <c r="H317" s="158">
        <v>399</v>
      </c>
      <c r="I317" s="158">
        <v>571</v>
      </c>
      <c r="J317" s="167">
        <f t="shared" si="4"/>
        <v>143.1077694235589</v>
      </c>
    </row>
    <row r="318" spans="1:10" s="60" customFormat="1" ht="12.75">
      <c r="A318" s="3"/>
      <c r="B318" s="3"/>
      <c r="C318" s="3">
        <v>9</v>
      </c>
      <c r="D318" s="6"/>
      <c r="E318" s="79"/>
      <c r="F318" s="3" t="s">
        <v>84</v>
      </c>
      <c r="G318" s="110"/>
      <c r="H318" s="166"/>
      <c r="I318" s="166">
        <f>SUM(I319:I320)</f>
        <v>19120</v>
      </c>
      <c r="J318" s="167"/>
    </row>
    <row r="319" spans="1:10" s="60" customFormat="1" ht="12.75">
      <c r="A319" s="3"/>
      <c r="B319" s="3"/>
      <c r="C319" s="3"/>
      <c r="D319" s="6">
        <v>1</v>
      </c>
      <c r="E319" s="79"/>
      <c r="F319" s="3" t="s">
        <v>85</v>
      </c>
      <c r="G319" s="110"/>
      <c r="H319" s="166"/>
      <c r="I319" s="166">
        <v>18998</v>
      </c>
      <c r="J319" s="167"/>
    </row>
    <row r="320" spans="1:10" s="60" customFormat="1" ht="12.75">
      <c r="A320" s="3"/>
      <c r="B320" s="3"/>
      <c r="C320" s="3"/>
      <c r="D320" s="6">
        <v>2</v>
      </c>
      <c r="E320" s="79"/>
      <c r="F320" s="3" t="s">
        <v>292</v>
      </c>
      <c r="G320" s="110"/>
      <c r="H320" s="166"/>
      <c r="I320" s="166">
        <v>122</v>
      </c>
      <c r="J320" s="167"/>
    </row>
    <row r="321" spans="1:10" s="60" customFormat="1" ht="12.75">
      <c r="A321" s="3"/>
      <c r="B321" s="3"/>
      <c r="C321" s="3"/>
      <c r="D321" s="6"/>
      <c r="E321" s="221" t="s">
        <v>28</v>
      </c>
      <c r="F321" s="222"/>
      <c r="G321" s="110">
        <f>SUM(G312)</f>
        <v>59985</v>
      </c>
      <c r="H321" s="110">
        <f>SUM(H312+H316)</f>
        <v>69274</v>
      </c>
      <c r="I321" s="110">
        <f>SUM(I312+I316+I318)</f>
        <v>89406</v>
      </c>
      <c r="J321" s="167">
        <f t="shared" si="4"/>
        <v>129.06140832058205</v>
      </c>
    </row>
    <row r="322" spans="1:10" s="60" customFormat="1" ht="12.75">
      <c r="A322" s="3"/>
      <c r="B322" s="3"/>
      <c r="C322" s="3"/>
      <c r="D322" s="238" t="s">
        <v>141</v>
      </c>
      <c r="E322" s="224"/>
      <c r="F322" s="222"/>
      <c r="G322" s="110">
        <v>13</v>
      </c>
      <c r="H322" s="158">
        <v>13</v>
      </c>
      <c r="I322" s="158">
        <v>13</v>
      </c>
      <c r="J322" s="167"/>
    </row>
    <row r="323" spans="1:10" s="60" customFormat="1" ht="12.75">
      <c r="A323" s="3"/>
      <c r="B323" s="3"/>
      <c r="C323" s="3"/>
      <c r="D323" s="238" t="s">
        <v>220</v>
      </c>
      <c r="E323" s="224"/>
      <c r="F323" s="222"/>
      <c r="G323" s="110">
        <v>1</v>
      </c>
      <c r="H323" s="158">
        <v>1</v>
      </c>
      <c r="I323" s="158">
        <v>1</v>
      </c>
      <c r="J323" s="167"/>
    </row>
    <row r="324" spans="1:10" s="60" customFormat="1" ht="12.75">
      <c r="A324" s="3"/>
      <c r="B324" s="3"/>
      <c r="C324" s="3"/>
      <c r="D324" s="234" t="s">
        <v>168</v>
      </c>
      <c r="E324" s="235"/>
      <c r="F324" s="236"/>
      <c r="G324" s="105">
        <v>14</v>
      </c>
      <c r="H324" s="154">
        <v>14</v>
      </c>
      <c r="I324" s="154">
        <v>14</v>
      </c>
      <c r="J324" s="167"/>
    </row>
    <row r="325" spans="1:10" s="60" customFormat="1" ht="12.75">
      <c r="A325" s="3"/>
      <c r="B325" s="3">
        <v>16</v>
      </c>
      <c r="C325" s="3"/>
      <c r="D325" s="6"/>
      <c r="E325" s="10"/>
      <c r="F325" s="15" t="s">
        <v>293</v>
      </c>
      <c r="G325" s="110"/>
      <c r="H325" s="158"/>
      <c r="I325" s="158"/>
      <c r="J325" s="167"/>
    </row>
    <row r="326" spans="1:10" s="60" customFormat="1" ht="12.75">
      <c r="A326" s="3"/>
      <c r="B326" s="3"/>
      <c r="C326" s="3">
        <v>8</v>
      </c>
      <c r="D326" s="6"/>
      <c r="E326" s="10"/>
      <c r="F326" s="8" t="s">
        <v>66</v>
      </c>
      <c r="G326" s="110">
        <f>SUM(G327:G329)</f>
        <v>2730</v>
      </c>
      <c r="H326" s="110">
        <f>SUM(H327:H329)</f>
        <v>2766</v>
      </c>
      <c r="I326" s="110">
        <f>SUM(I327:I329)</f>
        <v>2454</v>
      </c>
      <c r="J326" s="167">
        <f t="shared" si="4"/>
        <v>88.72017353579176</v>
      </c>
    </row>
    <row r="327" spans="1:10" s="60" customFormat="1" ht="12.75">
      <c r="A327" s="3"/>
      <c r="B327" s="3"/>
      <c r="C327" s="3"/>
      <c r="D327" s="6">
        <v>1</v>
      </c>
      <c r="E327" s="10"/>
      <c r="F327" s="8" t="s">
        <v>31</v>
      </c>
      <c r="G327" s="110">
        <v>2099</v>
      </c>
      <c r="H327" s="158">
        <v>2127</v>
      </c>
      <c r="I327" s="158">
        <v>1948</v>
      </c>
      <c r="J327" s="167">
        <f t="shared" si="4"/>
        <v>91.58439116125999</v>
      </c>
    </row>
    <row r="328" spans="1:10" s="60" customFormat="1" ht="12.75">
      <c r="A328" s="3"/>
      <c r="B328" s="3"/>
      <c r="C328" s="3"/>
      <c r="D328" s="6">
        <v>2</v>
      </c>
      <c r="E328" s="10"/>
      <c r="F328" s="8" t="s">
        <v>32</v>
      </c>
      <c r="G328" s="110">
        <v>608</v>
      </c>
      <c r="H328" s="158">
        <v>616</v>
      </c>
      <c r="I328" s="158">
        <v>483</v>
      </c>
      <c r="J328" s="167">
        <f t="shared" si="4"/>
        <v>78.4090909090909</v>
      </c>
    </row>
    <row r="329" spans="1:10" s="60" customFormat="1" ht="12.75">
      <c r="A329" s="3"/>
      <c r="B329" s="3"/>
      <c r="C329" s="3"/>
      <c r="D329" s="6">
        <v>3</v>
      </c>
      <c r="E329" s="10"/>
      <c r="F329" s="8" t="s">
        <v>67</v>
      </c>
      <c r="G329" s="110">
        <v>23</v>
      </c>
      <c r="H329" s="158">
        <v>23</v>
      </c>
      <c r="I329" s="158">
        <v>23</v>
      </c>
      <c r="J329" s="167">
        <f t="shared" si="4"/>
        <v>100</v>
      </c>
    </row>
    <row r="330" spans="1:10" s="60" customFormat="1" ht="12.75">
      <c r="A330" s="3"/>
      <c r="B330" s="3"/>
      <c r="C330" s="3"/>
      <c r="D330" s="6"/>
      <c r="E330" s="221" t="s">
        <v>28</v>
      </c>
      <c r="F330" s="222"/>
      <c r="G330" s="110">
        <f>SUM(G326)</f>
        <v>2730</v>
      </c>
      <c r="H330" s="110">
        <f>SUM(H326)</f>
        <v>2766</v>
      </c>
      <c r="I330" s="110">
        <f>SUM(I326)</f>
        <v>2454</v>
      </c>
      <c r="J330" s="167">
        <f t="shared" si="4"/>
        <v>88.72017353579176</v>
      </c>
    </row>
    <row r="331" spans="1:10" s="60" customFormat="1" ht="12.75">
      <c r="A331" s="3"/>
      <c r="B331" s="3"/>
      <c r="C331" s="3"/>
      <c r="D331" s="234" t="s">
        <v>142</v>
      </c>
      <c r="E331" s="235"/>
      <c r="F331" s="236"/>
      <c r="G331" s="105">
        <v>1</v>
      </c>
      <c r="H331" s="154">
        <v>1</v>
      </c>
      <c r="I331" s="154">
        <v>1</v>
      </c>
      <c r="J331" s="167"/>
    </row>
    <row r="332" spans="1:10" s="60" customFormat="1" ht="12.75">
      <c r="A332" s="3"/>
      <c r="B332" s="3">
        <v>17</v>
      </c>
      <c r="C332" s="3"/>
      <c r="D332" s="72"/>
      <c r="E332" s="72"/>
      <c r="F332" s="74" t="s">
        <v>221</v>
      </c>
      <c r="G332" s="110"/>
      <c r="H332" s="158"/>
      <c r="I332" s="158"/>
      <c r="J332" s="167"/>
    </row>
    <row r="333" spans="1:10" s="60" customFormat="1" ht="12.75">
      <c r="A333" s="3"/>
      <c r="B333" s="3"/>
      <c r="C333" s="3">
        <v>8</v>
      </c>
      <c r="D333" s="72"/>
      <c r="E333" s="72"/>
      <c r="F333" s="8" t="s">
        <v>66</v>
      </c>
      <c r="G333" s="110">
        <f>SUM(G334:G336)</f>
        <v>2993</v>
      </c>
      <c r="H333" s="110">
        <f>SUM(H334:H336)</f>
        <v>2993</v>
      </c>
      <c r="I333" s="110">
        <f>SUM(I334:I336)</f>
        <v>2387</v>
      </c>
      <c r="J333" s="167">
        <f t="shared" si="4"/>
        <v>79.75275643167392</v>
      </c>
    </row>
    <row r="334" spans="1:10" s="60" customFormat="1" ht="12.75">
      <c r="A334" s="3"/>
      <c r="B334" s="3"/>
      <c r="C334" s="3"/>
      <c r="D334" s="75">
        <v>1</v>
      </c>
      <c r="E334" s="72"/>
      <c r="F334" s="8" t="s">
        <v>31</v>
      </c>
      <c r="G334" s="110">
        <v>2025</v>
      </c>
      <c r="H334" s="158">
        <v>2025</v>
      </c>
      <c r="I334" s="158">
        <v>1794</v>
      </c>
      <c r="J334" s="167">
        <f t="shared" si="4"/>
        <v>88.5925925925926</v>
      </c>
    </row>
    <row r="335" spans="1:10" s="60" customFormat="1" ht="12.75">
      <c r="A335" s="3"/>
      <c r="B335" s="3"/>
      <c r="C335" s="3"/>
      <c r="D335" s="75">
        <v>2</v>
      </c>
      <c r="E335" s="72"/>
      <c r="F335" s="8" t="s">
        <v>32</v>
      </c>
      <c r="G335" s="110">
        <v>593</v>
      </c>
      <c r="H335" s="158">
        <v>593</v>
      </c>
      <c r="I335" s="158">
        <v>457</v>
      </c>
      <c r="J335" s="167">
        <f t="shared" si="4"/>
        <v>77.06576728499157</v>
      </c>
    </row>
    <row r="336" spans="1:10" s="60" customFormat="1" ht="12.75">
      <c r="A336" s="3"/>
      <c r="B336" s="3"/>
      <c r="C336" s="3"/>
      <c r="D336" s="75">
        <v>3</v>
      </c>
      <c r="E336" s="72"/>
      <c r="F336" s="8" t="s">
        <v>67</v>
      </c>
      <c r="G336" s="110">
        <v>375</v>
      </c>
      <c r="H336" s="158">
        <v>375</v>
      </c>
      <c r="I336" s="158">
        <v>136</v>
      </c>
      <c r="J336" s="167">
        <f t="shared" si="4"/>
        <v>36.266666666666666</v>
      </c>
    </row>
    <row r="337" spans="1:10" s="60" customFormat="1" ht="12.75">
      <c r="A337" s="3"/>
      <c r="B337" s="3"/>
      <c r="C337" s="3"/>
      <c r="D337" s="72"/>
      <c r="E337" s="239" t="s">
        <v>28</v>
      </c>
      <c r="F337" s="222"/>
      <c r="G337" s="110">
        <f>SUM(G333)</f>
        <v>2993</v>
      </c>
      <c r="H337" s="110">
        <f>SUM(H333)</f>
        <v>2993</v>
      </c>
      <c r="I337" s="110">
        <f>SUM(I333)</f>
        <v>2387</v>
      </c>
      <c r="J337" s="167">
        <f t="shared" si="4"/>
        <v>79.75275643167392</v>
      </c>
    </row>
    <row r="338" spans="1:10" s="60" customFormat="1" ht="12.75">
      <c r="A338" s="3"/>
      <c r="B338" s="3"/>
      <c r="C338" s="3"/>
      <c r="D338" s="229" t="s">
        <v>310</v>
      </c>
      <c r="E338" s="230"/>
      <c r="F338" s="231"/>
      <c r="G338" s="110">
        <v>1</v>
      </c>
      <c r="H338" s="158">
        <v>1</v>
      </c>
      <c r="I338" s="158">
        <v>1</v>
      </c>
      <c r="J338" s="167">
        <f t="shared" si="4"/>
        <v>100</v>
      </c>
    </row>
    <row r="339" spans="1:10" s="60" customFormat="1" ht="12.75">
      <c r="A339" s="3"/>
      <c r="B339" s="3"/>
      <c r="C339" s="3"/>
      <c r="D339" s="234" t="s">
        <v>222</v>
      </c>
      <c r="E339" s="235"/>
      <c r="F339" s="236"/>
      <c r="G339" s="110">
        <v>1</v>
      </c>
      <c r="H339" s="158">
        <v>1</v>
      </c>
      <c r="I339" s="158">
        <v>1</v>
      </c>
      <c r="J339" s="167">
        <f t="shared" si="4"/>
        <v>100</v>
      </c>
    </row>
    <row r="340" spans="1:10" s="60" customFormat="1" ht="12.75">
      <c r="A340" s="3"/>
      <c r="B340" s="3">
        <v>18</v>
      </c>
      <c r="C340" s="3"/>
      <c r="D340" s="72"/>
      <c r="E340" s="72"/>
      <c r="F340" s="74" t="s">
        <v>223</v>
      </c>
      <c r="G340" s="110"/>
      <c r="H340" s="158"/>
      <c r="I340" s="158"/>
      <c r="J340" s="167"/>
    </row>
    <row r="341" spans="1:10" s="60" customFormat="1" ht="12.75">
      <c r="A341" s="3"/>
      <c r="B341" s="3"/>
      <c r="C341" s="3">
        <v>8</v>
      </c>
      <c r="D341" s="72"/>
      <c r="E341" s="72"/>
      <c r="F341" s="8" t="s">
        <v>66</v>
      </c>
      <c r="G341" s="110">
        <f>SUM(G342:G344)</f>
        <v>3058</v>
      </c>
      <c r="H341" s="110">
        <f>SUM(H342:H344)</f>
        <v>3058</v>
      </c>
      <c r="I341" s="110">
        <f>SUM(I342:I344)</f>
        <v>2945</v>
      </c>
      <c r="J341" s="167">
        <f t="shared" si="4"/>
        <v>96.30477436232832</v>
      </c>
    </row>
    <row r="342" spans="1:10" s="60" customFormat="1" ht="12.75">
      <c r="A342" s="3"/>
      <c r="B342" s="3"/>
      <c r="C342" s="3"/>
      <c r="D342" s="75">
        <v>1</v>
      </c>
      <c r="E342" s="72"/>
      <c r="F342" s="8" t="s">
        <v>31</v>
      </c>
      <c r="G342" s="110">
        <v>1564</v>
      </c>
      <c r="H342" s="158">
        <v>1564</v>
      </c>
      <c r="I342" s="158">
        <v>2058</v>
      </c>
      <c r="J342" s="167">
        <f t="shared" si="4"/>
        <v>131.5856777493606</v>
      </c>
    </row>
    <row r="343" spans="1:10" s="60" customFormat="1" ht="12.75">
      <c r="A343" s="3"/>
      <c r="B343" s="3"/>
      <c r="C343" s="3"/>
      <c r="D343" s="75">
        <v>2</v>
      </c>
      <c r="E343" s="72"/>
      <c r="F343" s="8" t="s">
        <v>32</v>
      </c>
      <c r="G343" s="110">
        <v>469</v>
      </c>
      <c r="H343" s="158">
        <v>469</v>
      </c>
      <c r="I343" s="158">
        <v>551</v>
      </c>
      <c r="J343" s="167">
        <f t="shared" si="4"/>
        <v>117.48400852878464</v>
      </c>
    </row>
    <row r="344" spans="1:10" s="60" customFormat="1" ht="12.75">
      <c r="A344" s="3"/>
      <c r="B344" s="3"/>
      <c r="C344" s="3"/>
      <c r="D344" s="75">
        <v>3</v>
      </c>
      <c r="E344" s="72"/>
      <c r="F344" s="8" t="s">
        <v>67</v>
      </c>
      <c r="G344" s="110">
        <v>1025</v>
      </c>
      <c r="H344" s="158">
        <v>1025</v>
      </c>
      <c r="I344" s="158">
        <v>336</v>
      </c>
      <c r="J344" s="167">
        <f t="shared" si="4"/>
        <v>32.78048780487805</v>
      </c>
    </row>
    <row r="345" spans="1:10" s="60" customFormat="1" ht="12.75">
      <c r="A345" s="3"/>
      <c r="B345" s="3"/>
      <c r="C345" s="3"/>
      <c r="D345" s="72"/>
      <c r="E345" s="239" t="s">
        <v>28</v>
      </c>
      <c r="F345" s="222"/>
      <c r="G345" s="110">
        <f>SUM(G341)</f>
        <v>3058</v>
      </c>
      <c r="H345" s="110">
        <f>SUM(H341)</f>
        <v>3058</v>
      </c>
      <c r="I345" s="110">
        <f>SUM(I341)</f>
        <v>2945</v>
      </c>
      <c r="J345" s="167">
        <f t="shared" si="4"/>
        <v>96.30477436232832</v>
      </c>
    </row>
    <row r="346" spans="1:10" s="60" customFormat="1" ht="12.75">
      <c r="A346" s="3"/>
      <c r="B346" s="3"/>
      <c r="C346" s="3"/>
      <c r="D346" s="72"/>
      <c r="E346" s="72"/>
      <c r="F346" s="81"/>
      <c r="G346" s="110"/>
      <c r="H346" s="158"/>
      <c r="I346" s="158"/>
      <c r="J346" s="167"/>
    </row>
    <row r="347" spans="1:10" s="60" customFormat="1" ht="12.75">
      <c r="A347" s="3"/>
      <c r="B347" s="3"/>
      <c r="C347" s="3"/>
      <c r="D347" s="229" t="s">
        <v>272</v>
      </c>
      <c r="E347" s="230"/>
      <c r="F347" s="231"/>
      <c r="G347" s="110">
        <v>3</v>
      </c>
      <c r="H347" s="158">
        <v>3</v>
      </c>
      <c r="I347" s="158">
        <v>3</v>
      </c>
      <c r="J347" s="167"/>
    </row>
    <row r="348" spans="1:10" s="60" customFormat="1" ht="12.75">
      <c r="A348" s="3"/>
      <c r="B348" s="3"/>
      <c r="C348" s="3"/>
      <c r="D348" s="234" t="s">
        <v>222</v>
      </c>
      <c r="E348" s="235"/>
      <c r="F348" s="236"/>
      <c r="G348" s="110">
        <v>0.5</v>
      </c>
      <c r="H348" s="158">
        <v>0.5</v>
      </c>
      <c r="I348" s="158">
        <v>0.5</v>
      </c>
      <c r="J348" s="167"/>
    </row>
    <row r="349" spans="1:10" s="60" customFormat="1" ht="12.75">
      <c r="A349" s="3"/>
      <c r="B349" s="3">
        <v>19</v>
      </c>
      <c r="C349" s="3"/>
      <c r="D349" s="6"/>
      <c r="E349" s="10"/>
      <c r="F349" s="15" t="s">
        <v>151</v>
      </c>
      <c r="G349" s="110"/>
      <c r="H349" s="158"/>
      <c r="I349" s="158"/>
      <c r="J349" s="167"/>
    </row>
    <row r="350" spans="1:10" s="60" customFormat="1" ht="12.75">
      <c r="A350" s="3"/>
      <c r="B350" s="3"/>
      <c r="C350" s="3">
        <v>8</v>
      </c>
      <c r="D350" s="6"/>
      <c r="E350" s="10"/>
      <c r="F350" s="8" t="s">
        <v>66</v>
      </c>
      <c r="G350" s="110">
        <f>SUM(G351:G353)</f>
        <v>7486</v>
      </c>
      <c r="H350" s="110">
        <f>SUM(H351:H353)</f>
        <v>7535</v>
      </c>
      <c r="I350" s="110">
        <f>SUM(I351:I353)</f>
        <v>6937</v>
      </c>
      <c r="J350" s="167">
        <f aca="true" t="shared" si="5" ref="J350:J413">SUM((I350/H350)*100)</f>
        <v>92.06370272063702</v>
      </c>
    </row>
    <row r="351" spans="1:10" s="60" customFormat="1" ht="12.75">
      <c r="A351" s="3"/>
      <c r="B351" s="3"/>
      <c r="C351" s="3"/>
      <c r="D351" s="6">
        <v>1</v>
      </c>
      <c r="E351" s="10"/>
      <c r="F351" s="8" t="s">
        <v>31</v>
      </c>
      <c r="G351" s="110">
        <v>4390</v>
      </c>
      <c r="H351" s="158">
        <v>4429</v>
      </c>
      <c r="I351" s="158">
        <v>4482</v>
      </c>
      <c r="J351" s="167">
        <f t="shared" si="5"/>
        <v>101.19665838789795</v>
      </c>
    </row>
    <row r="352" spans="1:10" s="60" customFormat="1" ht="12.75">
      <c r="A352" s="3"/>
      <c r="B352" s="3"/>
      <c r="C352" s="3"/>
      <c r="D352" s="6">
        <v>2</v>
      </c>
      <c r="E352" s="10"/>
      <c r="F352" s="8" t="s">
        <v>32</v>
      </c>
      <c r="G352" s="110">
        <v>1243</v>
      </c>
      <c r="H352" s="158">
        <v>1253</v>
      </c>
      <c r="I352" s="158">
        <v>1092</v>
      </c>
      <c r="J352" s="167">
        <f t="shared" si="5"/>
        <v>87.15083798882681</v>
      </c>
    </row>
    <row r="353" spans="1:10" s="60" customFormat="1" ht="12.75">
      <c r="A353" s="3"/>
      <c r="B353" s="3"/>
      <c r="C353" s="3"/>
      <c r="D353" s="6">
        <v>3</v>
      </c>
      <c r="E353" s="10"/>
      <c r="F353" s="8" t="s">
        <v>67</v>
      </c>
      <c r="G353" s="110">
        <v>1853</v>
      </c>
      <c r="H353" s="158">
        <v>1853</v>
      </c>
      <c r="I353" s="158">
        <v>1363</v>
      </c>
      <c r="J353" s="167">
        <f t="shared" si="5"/>
        <v>73.55639503507825</v>
      </c>
    </row>
    <row r="354" spans="1:10" s="60" customFormat="1" ht="12.75">
      <c r="A354" s="3"/>
      <c r="B354" s="3"/>
      <c r="C354" s="3">
        <v>9</v>
      </c>
      <c r="D354" s="6"/>
      <c r="E354" s="10"/>
      <c r="F354" s="8" t="s">
        <v>84</v>
      </c>
      <c r="G354" s="110"/>
      <c r="H354" s="158"/>
      <c r="I354" s="158"/>
      <c r="J354" s="167"/>
    </row>
    <row r="355" spans="1:10" s="60" customFormat="1" ht="12.75">
      <c r="A355" s="3"/>
      <c r="B355" s="3"/>
      <c r="C355" s="3"/>
      <c r="D355" s="6">
        <v>2</v>
      </c>
      <c r="E355" s="10"/>
      <c r="F355" s="8" t="s">
        <v>158</v>
      </c>
      <c r="G355" s="110"/>
      <c r="H355" s="158"/>
      <c r="I355" s="158"/>
      <c r="J355" s="167"/>
    </row>
    <row r="356" spans="1:10" s="60" customFormat="1" ht="12.75">
      <c r="A356" s="3"/>
      <c r="B356" s="3"/>
      <c r="C356" s="3"/>
      <c r="D356" s="6"/>
      <c r="E356" s="221" t="s">
        <v>28</v>
      </c>
      <c r="F356" s="222"/>
      <c r="G356" s="110">
        <f>SUM(G350,G354)</f>
        <v>7486</v>
      </c>
      <c r="H356" s="110">
        <f>SUM(H350,H354)</f>
        <v>7535</v>
      </c>
      <c r="I356" s="110">
        <f>SUM(I350,I354)</f>
        <v>6937</v>
      </c>
      <c r="J356" s="167">
        <f t="shared" si="5"/>
        <v>92.06370272063702</v>
      </c>
    </row>
    <row r="357" spans="1:10" s="60" customFormat="1" ht="12.75">
      <c r="A357" s="3"/>
      <c r="B357" s="3"/>
      <c r="C357" s="3"/>
      <c r="D357" s="234" t="s">
        <v>48</v>
      </c>
      <c r="E357" s="235"/>
      <c r="F357" s="236"/>
      <c r="G357" s="105">
        <v>3</v>
      </c>
      <c r="H357" s="154">
        <v>3</v>
      </c>
      <c r="I357" s="154"/>
      <c r="J357" s="167"/>
    </row>
    <row r="358" spans="1:10" s="60" customFormat="1" ht="12.75">
      <c r="A358" s="3"/>
      <c r="B358" s="3">
        <v>20</v>
      </c>
      <c r="C358" s="3"/>
      <c r="D358" s="6"/>
      <c r="E358" s="10"/>
      <c r="F358" s="15" t="s">
        <v>224</v>
      </c>
      <c r="G358" s="110"/>
      <c r="H358" s="158"/>
      <c r="I358" s="158"/>
      <c r="J358" s="167"/>
    </row>
    <row r="359" spans="1:10" s="60" customFormat="1" ht="12.75">
      <c r="A359" s="3"/>
      <c r="B359" s="3"/>
      <c r="C359" s="3">
        <v>8</v>
      </c>
      <c r="D359" s="6"/>
      <c r="E359" s="10"/>
      <c r="F359" s="8" t="s">
        <v>66</v>
      </c>
      <c r="G359" s="110">
        <f>SUM(G360:G362)</f>
        <v>8391</v>
      </c>
      <c r="H359" s="110">
        <f>SUM(H360:H362)</f>
        <v>8484</v>
      </c>
      <c r="I359" s="110">
        <f>SUM(I360:I362)</f>
        <v>7632</v>
      </c>
      <c r="J359" s="167">
        <f t="shared" si="5"/>
        <v>89.95756718528996</v>
      </c>
    </row>
    <row r="360" spans="1:10" s="60" customFormat="1" ht="12.75">
      <c r="A360" s="3"/>
      <c r="B360" s="3"/>
      <c r="C360" s="3"/>
      <c r="D360" s="6">
        <v>1</v>
      </c>
      <c r="E360" s="10"/>
      <c r="F360" s="8" t="s">
        <v>31</v>
      </c>
      <c r="G360" s="110">
        <v>5746</v>
      </c>
      <c r="H360" s="158">
        <v>5818</v>
      </c>
      <c r="I360" s="158">
        <v>6040</v>
      </c>
      <c r="J360" s="167">
        <f t="shared" si="5"/>
        <v>103.81574424200757</v>
      </c>
    </row>
    <row r="361" spans="1:10" s="60" customFormat="1" ht="12.75">
      <c r="A361" s="3"/>
      <c r="B361" s="3"/>
      <c r="C361" s="3"/>
      <c r="D361" s="6">
        <v>2</v>
      </c>
      <c r="E361" s="10"/>
      <c r="F361" s="8" t="s">
        <v>32</v>
      </c>
      <c r="G361" s="110">
        <v>1610</v>
      </c>
      <c r="H361" s="158">
        <v>1631</v>
      </c>
      <c r="I361" s="158">
        <v>1511</v>
      </c>
      <c r="J361" s="167">
        <f t="shared" si="5"/>
        <v>92.64255058246475</v>
      </c>
    </row>
    <row r="362" spans="1:10" s="60" customFormat="1" ht="12.75">
      <c r="A362" s="3"/>
      <c r="B362" s="3"/>
      <c r="C362" s="3"/>
      <c r="D362" s="6">
        <v>3</v>
      </c>
      <c r="E362" s="10"/>
      <c r="F362" s="8" t="s">
        <v>67</v>
      </c>
      <c r="G362" s="110">
        <v>1035</v>
      </c>
      <c r="H362" s="158">
        <v>1035</v>
      </c>
      <c r="I362" s="158">
        <v>81</v>
      </c>
      <c r="J362" s="167">
        <f t="shared" si="5"/>
        <v>7.82608695652174</v>
      </c>
    </row>
    <row r="363" spans="1:10" s="60" customFormat="1" ht="12.75">
      <c r="A363" s="3"/>
      <c r="B363" s="3"/>
      <c r="C363" s="3"/>
      <c r="D363" s="6"/>
      <c r="E363" s="234" t="s">
        <v>28</v>
      </c>
      <c r="F363" s="251"/>
      <c r="G363" s="105">
        <f>SUM(G359)</f>
        <v>8391</v>
      </c>
      <c r="H363" s="105">
        <f>SUM(H359)</f>
        <v>8484</v>
      </c>
      <c r="I363" s="105">
        <f>SUM(I359)</f>
        <v>7632</v>
      </c>
      <c r="J363" s="167">
        <f t="shared" si="5"/>
        <v>89.95756718528996</v>
      </c>
    </row>
    <row r="364" spans="1:10" s="60" customFormat="1" ht="12.75">
      <c r="A364" s="3"/>
      <c r="B364" s="3"/>
      <c r="C364" s="3"/>
      <c r="D364" s="234" t="s">
        <v>222</v>
      </c>
      <c r="E364" s="235"/>
      <c r="F364" s="236"/>
      <c r="G364" s="105">
        <v>3</v>
      </c>
      <c r="H364" s="154">
        <v>3</v>
      </c>
      <c r="I364" s="154">
        <v>3</v>
      </c>
      <c r="J364" s="167">
        <f t="shared" si="5"/>
        <v>100</v>
      </c>
    </row>
    <row r="365" spans="1:10" s="60" customFormat="1" ht="12.75">
      <c r="A365" s="3"/>
      <c r="B365" s="3">
        <v>21</v>
      </c>
      <c r="C365" s="3"/>
      <c r="D365" s="6"/>
      <c r="E365" s="10"/>
      <c r="F365" s="15" t="s">
        <v>152</v>
      </c>
      <c r="G365" s="110"/>
      <c r="H365" s="158"/>
      <c r="I365" s="158"/>
      <c r="J365" s="167"/>
    </row>
    <row r="366" spans="1:10" s="60" customFormat="1" ht="12.75">
      <c r="A366" s="3"/>
      <c r="B366" s="3"/>
      <c r="C366" s="3">
        <v>8</v>
      </c>
      <c r="D366" s="6"/>
      <c r="E366" s="10"/>
      <c r="F366" s="8" t="s">
        <v>66</v>
      </c>
      <c r="G366" s="110">
        <f>SUM(G367:G369)</f>
        <v>29738</v>
      </c>
      <c r="H366" s="110">
        <f>SUM(H367:H369)</f>
        <v>30021</v>
      </c>
      <c r="I366" s="110">
        <f>SUM(I367:I369)</f>
        <v>29159</v>
      </c>
      <c r="J366" s="167">
        <f t="shared" si="5"/>
        <v>97.12867659305154</v>
      </c>
    </row>
    <row r="367" spans="1:10" s="60" customFormat="1" ht="12.75">
      <c r="A367" s="3"/>
      <c r="B367" s="3"/>
      <c r="C367" s="3"/>
      <c r="D367" s="6">
        <v>1</v>
      </c>
      <c r="E367" s="10"/>
      <c r="F367" s="8" t="s">
        <v>31</v>
      </c>
      <c r="G367" s="110">
        <v>20360</v>
      </c>
      <c r="H367" s="158">
        <v>20583</v>
      </c>
      <c r="I367" s="158">
        <v>20129</v>
      </c>
      <c r="J367" s="167">
        <f t="shared" si="5"/>
        <v>97.79429626390711</v>
      </c>
    </row>
    <row r="368" spans="1:10" s="60" customFormat="1" ht="12.75">
      <c r="A368" s="3"/>
      <c r="B368" s="3"/>
      <c r="C368" s="3"/>
      <c r="D368" s="6">
        <v>2</v>
      </c>
      <c r="E368" s="10"/>
      <c r="F368" s="8" t="s">
        <v>32</v>
      </c>
      <c r="G368" s="110">
        <v>5398</v>
      </c>
      <c r="H368" s="158">
        <v>5458</v>
      </c>
      <c r="I368" s="158">
        <v>5097</v>
      </c>
      <c r="J368" s="167">
        <f t="shared" si="5"/>
        <v>93.38585562477097</v>
      </c>
    </row>
    <row r="369" spans="1:10" s="60" customFormat="1" ht="12.75">
      <c r="A369" s="3"/>
      <c r="B369" s="3"/>
      <c r="C369" s="3"/>
      <c r="D369" s="6">
        <v>3</v>
      </c>
      <c r="E369" s="10"/>
      <c r="F369" s="8" t="s">
        <v>67</v>
      </c>
      <c r="G369" s="110">
        <v>3980</v>
      </c>
      <c r="H369" s="158">
        <v>3980</v>
      </c>
      <c r="I369" s="158">
        <v>3933</v>
      </c>
      <c r="J369" s="167">
        <f t="shared" si="5"/>
        <v>98.81909547738694</v>
      </c>
    </row>
    <row r="370" spans="1:10" s="60" customFormat="1" ht="12.75">
      <c r="A370" s="3"/>
      <c r="B370" s="3"/>
      <c r="C370" s="3"/>
      <c r="D370" s="6"/>
      <c r="E370" s="221" t="s">
        <v>28</v>
      </c>
      <c r="F370" s="222"/>
      <c r="G370" s="110">
        <f>SUM(G366)</f>
        <v>29738</v>
      </c>
      <c r="H370" s="110">
        <f>SUM(H366)</f>
        <v>30021</v>
      </c>
      <c r="I370" s="110">
        <f>SUM(I366)</f>
        <v>29159</v>
      </c>
      <c r="J370" s="167">
        <f t="shared" si="5"/>
        <v>97.12867659305154</v>
      </c>
    </row>
    <row r="371" spans="1:10" s="60" customFormat="1" ht="12.75">
      <c r="A371" s="3"/>
      <c r="B371" s="3"/>
      <c r="C371" s="3"/>
      <c r="D371" s="229" t="s">
        <v>241</v>
      </c>
      <c r="E371" s="230"/>
      <c r="F371" s="231"/>
      <c r="G371" s="110">
        <v>1</v>
      </c>
      <c r="H371" s="158">
        <v>1</v>
      </c>
      <c r="I371" s="158">
        <v>1</v>
      </c>
      <c r="J371" s="167"/>
    </row>
    <row r="372" spans="1:10" s="60" customFormat="1" ht="12.75">
      <c r="A372" s="3"/>
      <c r="B372" s="3"/>
      <c r="C372" s="62"/>
      <c r="D372" s="239" t="s">
        <v>242</v>
      </c>
      <c r="E372" s="240"/>
      <c r="F372" s="241"/>
      <c r="G372" s="110">
        <v>9</v>
      </c>
      <c r="H372" s="158">
        <v>9</v>
      </c>
      <c r="I372" s="158">
        <v>9</v>
      </c>
      <c r="J372" s="167"/>
    </row>
    <row r="373" spans="1:10" s="60" customFormat="1" ht="12.75">
      <c r="A373" s="3"/>
      <c r="B373" s="3"/>
      <c r="C373" s="62"/>
      <c r="D373" s="234" t="s">
        <v>71</v>
      </c>
      <c r="E373" s="235"/>
      <c r="F373" s="236"/>
      <c r="G373" s="110">
        <v>9.5</v>
      </c>
      <c r="H373" s="158">
        <v>9.5</v>
      </c>
      <c r="I373" s="158">
        <v>9.5</v>
      </c>
      <c r="J373" s="167"/>
    </row>
    <row r="374" spans="1:10" s="60" customFormat="1" ht="12.75">
      <c r="A374" s="3"/>
      <c r="B374" s="3">
        <v>22</v>
      </c>
      <c r="C374" s="3"/>
      <c r="D374" s="6"/>
      <c r="E374" s="10"/>
      <c r="F374" s="15" t="s">
        <v>225</v>
      </c>
      <c r="G374" s="110"/>
      <c r="H374" s="158"/>
      <c r="I374" s="158"/>
      <c r="J374" s="167"/>
    </row>
    <row r="375" spans="1:10" s="60" customFormat="1" ht="12.75">
      <c r="A375" s="3"/>
      <c r="B375" s="3"/>
      <c r="C375" s="3">
        <v>8</v>
      </c>
      <c r="D375" s="6"/>
      <c r="E375" s="10"/>
      <c r="F375" s="8" t="s">
        <v>66</v>
      </c>
      <c r="G375" s="110">
        <f>SUM(G376:G378)</f>
        <v>14222</v>
      </c>
      <c r="H375" s="110">
        <f>SUM(H376:H378)</f>
        <v>11490</v>
      </c>
      <c r="I375" s="110">
        <f>SUM(I376:I378)</f>
        <v>11216</v>
      </c>
      <c r="J375" s="167">
        <f t="shared" si="5"/>
        <v>97.615317667537</v>
      </c>
    </row>
    <row r="376" spans="1:10" s="60" customFormat="1" ht="12.75">
      <c r="A376" s="3"/>
      <c r="B376" s="3"/>
      <c r="C376" s="3"/>
      <c r="D376" s="6">
        <v>1</v>
      </c>
      <c r="E376" s="10"/>
      <c r="F376" s="8" t="s">
        <v>31</v>
      </c>
      <c r="G376" s="110">
        <v>9018</v>
      </c>
      <c r="H376" s="158">
        <v>9105</v>
      </c>
      <c r="I376" s="158">
        <v>8791</v>
      </c>
      <c r="J376" s="167">
        <f t="shared" si="5"/>
        <v>96.55134541460735</v>
      </c>
    </row>
    <row r="377" spans="1:10" s="60" customFormat="1" ht="12.75">
      <c r="A377" s="3"/>
      <c r="B377" s="3"/>
      <c r="C377" s="3"/>
      <c r="D377" s="6">
        <v>2</v>
      </c>
      <c r="E377" s="10"/>
      <c r="F377" s="8" t="s">
        <v>32</v>
      </c>
      <c r="G377" s="110">
        <v>2334</v>
      </c>
      <c r="H377" s="158">
        <v>2385</v>
      </c>
      <c r="I377" s="158">
        <v>2253</v>
      </c>
      <c r="J377" s="167">
        <f t="shared" si="5"/>
        <v>94.46540880503144</v>
      </c>
    </row>
    <row r="378" spans="1:10" s="60" customFormat="1" ht="12.75">
      <c r="A378" s="3"/>
      <c r="B378" s="3"/>
      <c r="C378" s="3"/>
      <c r="D378" s="6">
        <v>3</v>
      </c>
      <c r="E378" s="10"/>
      <c r="F378" s="8" t="s">
        <v>67</v>
      </c>
      <c r="G378" s="110">
        <v>2870</v>
      </c>
      <c r="H378" s="158">
        <v>0</v>
      </c>
      <c r="I378" s="158">
        <v>172</v>
      </c>
      <c r="J378" s="167"/>
    </row>
    <row r="379" spans="1:10" s="60" customFormat="1" ht="12.75">
      <c r="A379" s="3"/>
      <c r="B379" s="3"/>
      <c r="C379" s="3"/>
      <c r="D379" s="6"/>
      <c r="E379" s="221" t="s">
        <v>28</v>
      </c>
      <c r="F379" s="222"/>
      <c r="G379" s="110">
        <f>SUM(G375)</f>
        <v>14222</v>
      </c>
      <c r="H379" s="110">
        <f>SUM(H375)</f>
        <v>11490</v>
      </c>
      <c r="I379" s="110">
        <f>SUM(I375)</f>
        <v>11216</v>
      </c>
      <c r="J379" s="167">
        <f t="shared" si="5"/>
        <v>97.615317667537</v>
      </c>
    </row>
    <row r="380" spans="1:10" s="60" customFormat="1" ht="12.75">
      <c r="A380" s="3"/>
      <c r="B380" s="3"/>
      <c r="C380" s="3"/>
      <c r="D380" s="238" t="s">
        <v>48</v>
      </c>
      <c r="E380" s="224"/>
      <c r="F380" s="222"/>
      <c r="G380" s="110">
        <v>4</v>
      </c>
      <c r="H380" s="158">
        <v>4</v>
      </c>
      <c r="I380" s="158">
        <v>4</v>
      </c>
      <c r="J380" s="167"/>
    </row>
    <row r="381" spans="1:10" s="60" customFormat="1" ht="12.75">
      <c r="A381" s="55"/>
      <c r="B381" s="55"/>
      <c r="C381" s="55"/>
      <c r="D381" s="234" t="s">
        <v>71</v>
      </c>
      <c r="E381" s="235"/>
      <c r="F381" s="236"/>
      <c r="G381" s="110">
        <v>4</v>
      </c>
      <c r="H381" s="158">
        <v>4</v>
      </c>
      <c r="I381" s="158">
        <v>4</v>
      </c>
      <c r="J381" s="167"/>
    </row>
    <row r="382" spans="1:10" s="60" customFormat="1" ht="12.75">
      <c r="A382" s="55"/>
      <c r="B382" s="55">
        <v>23</v>
      </c>
      <c r="C382" s="55"/>
      <c r="D382" s="72"/>
      <c r="E382" s="73"/>
      <c r="F382" s="15" t="s">
        <v>226</v>
      </c>
      <c r="G382" s="110"/>
      <c r="H382" s="158"/>
      <c r="I382" s="158"/>
      <c r="J382" s="167"/>
    </row>
    <row r="383" spans="1:10" s="60" customFormat="1" ht="12.75">
      <c r="A383" s="55"/>
      <c r="B383" s="55"/>
      <c r="C383" s="55">
        <v>8</v>
      </c>
      <c r="D383" s="72"/>
      <c r="E383" s="73"/>
      <c r="F383" s="8" t="s">
        <v>66</v>
      </c>
      <c r="G383" s="110">
        <f>SUM(G384:G386)</f>
        <v>42819</v>
      </c>
      <c r="H383" s="110">
        <f>SUM(H384:H386)</f>
        <v>67260</v>
      </c>
      <c r="I383" s="110">
        <f>SUM(I384:I386)</f>
        <v>50280</v>
      </c>
      <c r="J383" s="167">
        <f t="shared" si="5"/>
        <v>74.75468331846565</v>
      </c>
    </row>
    <row r="384" spans="1:10" s="60" customFormat="1" ht="12.75">
      <c r="A384" s="55"/>
      <c r="B384" s="55"/>
      <c r="C384" s="55"/>
      <c r="D384" s="75">
        <v>1</v>
      </c>
      <c r="E384" s="73"/>
      <c r="F384" s="8" t="s">
        <v>31</v>
      </c>
      <c r="G384" s="110">
        <v>28619</v>
      </c>
      <c r="H384" s="158">
        <v>34015</v>
      </c>
      <c r="I384" s="158">
        <v>29701</v>
      </c>
      <c r="J384" s="167">
        <f t="shared" si="5"/>
        <v>87.31735998824048</v>
      </c>
    </row>
    <row r="385" spans="1:10" s="60" customFormat="1" ht="12.75">
      <c r="A385" s="55"/>
      <c r="B385" s="55"/>
      <c r="C385" s="55"/>
      <c r="D385" s="75">
        <v>2</v>
      </c>
      <c r="E385" s="73"/>
      <c r="F385" s="8" t="s">
        <v>32</v>
      </c>
      <c r="G385" s="110">
        <v>7480</v>
      </c>
      <c r="H385" s="158">
        <v>8885</v>
      </c>
      <c r="I385" s="158">
        <v>7414</v>
      </c>
      <c r="J385" s="167">
        <f t="shared" si="5"/>
        <v>83.44400675295441</v>
      </c>
    </row>
    <row r="386" spans="1:10" s="60" customFormat="1" ht="12.75">
      <c r="A386" s="55"/>
      <c r="B386" s="55"/>
      <c r="C386" s="55"/>
      <c r="D386" s="75">
        <v>3</v>
      </c>
      <c r="E386" s="73"/>
      <c r="F386" s="8" t="s">
        <v>67</v>
      </c>
      <c r="G386" s="110">
        <v>6720</v>
      </c>
      <c r="H386" s="158">
        <v>24360</v>
      </c>
      <c r="I386" s="158">
        <v>13165</v>
      </c>
      <c r="J386" s="167">
        <f t="shared" si="5"/>
        <v>54.04351395730706</v>
      </c>
    </row>
    <row r="387" spans="1:10" s="60" customFormat="1" ht="12.75">
      <c r="A387" s="55"/>
      <c r="B387" s="55"/>
      <c r="C387" s="55">
        <v>9</v>
      </c>
      <c r="D387" s="75"/>
      <c r="E387" s="73"/>
      <c r="F387" s="8" t="s">
        <v>84</v>
      </c>
      <c r="G387" s="110"/>
      <c r="H387" s="158">
        <f>SUM(H388)</f>
        <v>7750</v>
      </c>
      <c r="I387" s="158">
        <f>SUM(I388)</f>
        <v>7750</v>
      </c>
      <c r="J387" s="167"/>
    </row>
    <row r="388" spans="1:10" s="60" customFormat="1" ht="12.75">
      <c r="A388" s="55"/>
      <c r="B388" s="55"/>
      <c r="C388" s="55"/>
      <c r="D388" s="75">
        <v>2</v>
      </c>
      <c r="E388" s="73"/>
      <c r="F388" s="8" t="s">
        <v>304</v>
      </c>
      <c r="G388" s="110"/>
      <c r="H388" s="158">
        <v>7750</v>
      </c>
      <c r="I388" s="158">
        <v>7750</v>
      </c>
      <c r="J388" s="167"/>
    </row>
    <row r="389" spans="1:10" s="60" customFormat="1" ht="12.75">
      <c r="A389" s="55"/>
      <c r="B389" s="55"/>
      <c r="C389" s="55">
        <v>11</v>
      </c>
      <c r="D389" s="75"/>
      <c r="E389" s="73"/>
      <c r="F389" s="8" t="s">
        <v>34</v>
      </c>
      <c r="G389" s="110"/>
      <c r="H389" s="158">
        <f>SUM(H390)</f>
        <v>320</v>
      </c>
      <c r="I389" s="158">
        <f>SUM(I390)</f>
        <v>331</v>
      </c>
      <c r="J389" s="167">
        <f t="shared" si="5"/>
        <v>103.4375</v>
      </c>
    </row>
    <row r="390" spans="1:10" s="60" customFormat="1" ht="12.75">
      <c r="A390" s="55"/>
      <c r="B390" s="55"/>
      <c r="C390" s="55"/>
      <c r="D390" s="75">
        <v>1</v>
      </c>
      <c r="E390" s="73"/>
      <c r="F390" s="8" t="s">
        <v>75</v>
      </c>
      <c r="G390" s="110"/>
      <c r="H390" s="158">
        <v>320</v>
      </c>
      <c r="I390" s="158">
        <v>331</v>
      </c>
      <c r="J390" s="167">
        <f t="shared" si="5"/>
        <v>103.4375</v>
      </c>
    </row>
    <row r="391" spans="1:10" s="60" customFormat="1" ht="12.75">
      <c r="A391" s="55"/>
      <c r="B391" s="55"/>
      <c r="C391" s="55"/>
      <c r="D391" s="75"/>
      <c r="E391" s="274" t="s">
        <v>28</v>
      </c>
      <c r="F391" s="241"/>
      <c r="G391" s="110">
        <f>SUM(G383)</f>
        <v>42819</v>
      </c>
      <c r="H391" s="110">
        <f>SUM(H383+H387+H389)</f>
        <v>75330</v>
      </c>
      <c r="I391" s="110">
        <f>SUM(I383+I387+I389)</f>
        <v>58361</v>
      </c>
      <c r="J391" s="167">
        <f t="shared" si="5"/>
        <v>77.47378202575335</v>
      </c>
    </row>
    <row r="392" spans="1:10" s="60" customFormat="1" ht="12.75">
      <c r="A392" s="55"/>
      <c r="B392" s="55"/>
      <c r="C392" s="55"/>
      <c r="D392" s="238" t="s">
        <v>48</v>
      </c>
      <c r="E392" s="224"/>
      <c r="F392" s="222"/>
      <c r="G392" s="110">
        <v>10</v>
      </c>
      <c r="H392" s="158">
        <v>10</v>
      </c>
      <c r="I392" s="158">
        <v>10</v>
      </c>
      <c r="J392" s="167"/>
    </row>
    <row r="393" spans="1:10" s="60" customFormat="1" ht="12.75">
      <c r="A393" s="55"/>
      <c r="B393" s="55"/>
      <c r="C393" s="55"/>
      <c r="D393" s="234" t="s">
        <v>71</v>
      </c>
      <c r="E393" s="235"/>
      <c r="F393" s="236"/>
      <c r="G393" s="110">
        <v>10</v>
      </c>
      <c r="H393" s="158">
        <v>10</v>
      </c>
      <c r="I393" s="158">
        <v>10</v>
      </c>
      <c r="J393" s="167"/>
    </row>
    <row r="394" spans="1:10" s="60" customFormat="1" ht="12.75">
      <c r="A394" s="3"/>
      <c r="B394" s="3">
        <v>24</v>
      </c>
      <c r="C394" s="3"/>
      <c r="D394" s="6"/>
      <c r="E394" s="10"/>
      <c r="F394" s="15" t="s">
        <v>227</v>
      </c>
      <c r="G394" s="110"/>
      <c r="H394" s="158"/>
      <c r="I394" s="158"/>
      <c r="J394" s="167"/>
    </row>
    <row r="395" spans="1:10" ht="12.75">
      <c r="A395" s="3"/>
      <c r="B395" s="3"/>
      <c r="C395" s="3">
        <v>8</v>
      </c>
      <c r="D395" s="6"/>
      <c r="E395" s="10"/>
      <c r="F395" s="8" t="s">
        <v>66</v>
      </c>
      <c r="G395" s="104">
        <f>SUM(G396:G398)</f>
        <v>10958</v>
      </c>
      <c r="H395" s="104">
        <f>SUM(H396:H398)</f>
        <v>9552</v>
      </c>
      <c r="I395" s="104">
        <f>SUM(I396:I398)</f>
        <v>9312</v>
      </c>
      <c r="J395" s="167">
        <f t="shared" si="5"/>
        <v>97.48743718592965</v>
      </c>
    </row>
    <row r="396" spans="1:10" ht="12.75">
      <c r="A396" s="3"/>
      <c r="B396" s="3"/>
      <c r="C396" s="3"/>
      <c r="D396" s="6">
        <v>1</v>
      </c>
      <c r="E396" s="10"/>
      <c r="F396" s="8" t="s">
        <v>31</v>
      </c>
      <c r="G396" s="104">
        <v>7558</v>
      </c>
      <c r="H396" s="19">
        <v>7664</v>
      </c>
      <c r="I396" s="19">
        <v>7237</v>
      </c>
      <c r="J396" s="167">
        <f t="shared" si="5"/>
        <v>94.42849686847599</v>
      </c>
    </row>
    <row r="397" spans="1:10" ht="12.75">
      <c r="A397" s="3"/>
      <c r="B397" s="3"/>
      <c r="C397" s="3"/>
      <c r="D397" s="6">
        <v>2</v>
      </c>
      <c r="E397" s="10"/>
      <c r="F397" s="8" t="s">
        <v>32</v>
      </c>
      <c r="G397" s="104">
        <v>1860</v>
      </c>
      <c r="H397" s="19">
        <v>1888</v>
      </c>
      <c r="I397" s="19">
        <v>1786</v>
      </c>
      <c r="J397" s="167">
        <f t="shared" si="5"/>
        <v>94.59745762711864</v>
      </c>
    </row>
    <row r="398" spans="1:10" ht="12.75">
      <c r="A398" s="3"/>
      <c r="B398" s="3"/>
      <c r="C398" s="3"/>
      <c r="D398" s="6">
        <v>3</v>
      </c>
      <c r="E398" s="10"/>
      <c r="F398" s="8" t="s">
        <v>67</v>
      </c>
      <c r="G398" s="104">
        <v>1540</v>
      </c>
      <c r="H398" s="19">
        <v>0</v>
      </c>
      <c r="I398" s="19">
        <v>289</v>
      </c>
      <c r="J398" s="167"/>
    </row>
    <row r="399" spans="1:10" ht="12.75">
      <c r="A399" s="3"/>
      <c r="B399" s="3"/>
      <c r="C399" s="3"/>
      <c r="D399" s="6"/>
      <c r="E399" s="221" t="s">
        <v>28</v>
      </c>
      <c r="F399" s="222"/>
      <c r="G399" s="104">
        <f>SUM(G395)</f>
        <v>10958</v>
      </c>
      <c r="H399" s="104">
        <f>SUM(H395)</f>
        <v>9552</v>
      </c>
      <c r="I399" s="104">
        <f>SUM(I395)</f>
        <v>9312</v>
      </c>
      <c r="J399" s="167">
        <f t="shared" si="5"/>
        <v>97.48743718592965</v>
      </c>
    </row>
    <row r="400" spans="1:10" ht="12.75">
      <c r="A400" s="3"/>
      <c r="B400" s="3"/>
      <c r="C400" s="3"/>
      <c r="D400" s="229" t="s">
        <v>243</v>
      </c>
      <c r="E400" s="230"/>
      <c r="F400" s="231"/>
      <c r="G400" s="104">
        <v>1</v>
      </c>
      <c r="H400" s="19">
        <v>1</v>
      </c>
      <c r="I400" s="19">
        <v>1</v>
      </c>
      <c r="J400" s="167"/>
    </row>
    <row r="401" spans="1:10" ht="12.75">
      <c r="A401" s="3"/>
      <c r="B401" s="3"/>
      <c r="C401" s="3"/>
      <c r="D401" s="238" t="s">
        <v>48</v>
      </c>
      <c r="E401" s="224"/>
      <c r="F401" s="222"/>
      <c r="G401" s="104">
        <v>3</v>
      </c>
      <c r="H401" s="19">
        <v>3</v>
      </c>
      <c r="I401" s="19">
        <v>3</v>
      </c>
      <c r="J401" s="167"/>
    </row>
    <row r="402" spans="1:10" ht="12.75">
      <c r="A402" s="62"/>
      <c r="B402" s="62"/>
      <c r="C402" s="62"/>
      <c r="D402" s="234" t="s">
        <v>71</v>
      </c>
      <c r="E402" s="235"/>
      <c r="F402" s="236"/>
      <c r="G402" s="104">
        <v>3.7</v>
      </c>
      <c r="H402" s="19">
        <v>3.7</v>
      </c>
      <c r="I402" s="19">
        <v>3.7</v>
      </c>
      <c r="J402" s="167"/>
    </row>
    <row r="403" spans="1:10" ht="12.75">
      <c r="A403" s="62"/>
      <c r="B403" s="62">
        <v>25</v>
      </c>
      <c r="C403" s="62"/>
      <c r="D403" s="6"/>
      <c r="E403" s="10"/>
      <c r="F403" s="15" t="s">
        <v>228</v>
      </c>
      <c r="G403" s="104"/>
      <c r="H403" s="19"/>
      <c r="I403" s="19"/>
      <c r="J403" s="167"/>
    </row>
    <row r="404" spans="1:10" ht="12.75">
      <c r="A404" s="62"/>
      <c r="B404" s="62"/>
      <c r="C404" s="62"/>
      <c r="D404" s="6"/>
      <c r="E404" s="10"/>
      <c r="F404" s="8" t="s">
        <v>66</v>
      </c>
      <c r="G404" s="104">
        <f>SUM(G405:G407)</f>
        <v>1759</v>
      </c>
      <c r="H404" s="104">
        <f>SUM(H405:H407)</f>
        <v>1289</v>
      </c>
      <c r="I404" s="104">
        <f>SUM(I405:I407)</f>
        <v>707</v>
      </c>
      <c r="J404" s="167">
        <f t="shared" si="5"/>
        <v>54.84871993793639</v>
      </c>
    </row>
    <row r="405" spans="1:10" ht="12.75">
      <c r="A405" s="62"/>
      <c r="B405" s="62"/>
      <c r="C405" s="62"/>
      <c r="D405" s="6">
        <v>1</v>
      </c>
      <c r="E405" s="10"/>
      <c r="F405" s="8" t="s">
        <v>31</v>
      </c>
      <c r="G405" s="104">
        <v>1095</v>
      </c>
      <c r="H405" s="19">
        <v>1095</v>
      </c>
      <c r="I405" s="19">
        <v>150</v>
      </c>
      <c r="J405" s="167">
        <f t="shared" si="5"/>
        <v>13.698630136986301</v>
      </c>
    </row>
    <row r="406" spans="1:10" ht="12.75">
      <c r="A406" s="62"/>
      <c r="B406" s="62"/>
      <c r="C406" s="62"/>
      <c r="D406" s="6">
        <v>2</v>
      </c>
      <c r="E406" s="10"/>
      <c r="F406" s="8" t="s">
        <v>32</v>
      </c>
      <c r="G406" s="104">
        <v>194</v>
      </c>
      <c r="H406" s="19">
        <v>194</v>
      </c>
      <c r="I406" s="19">
        <v>36</v>
      </c>
      <c r="J406" s="167">
        <f t="shared" si="5"/>
        <v>18.556701030927837</v>
      </c>
    </row>
    <row r="407" spans="1:10" ht="12.75">
      <c r="A407" s="62"/>
      <c r="B407" s="62"/>
      <c r="C407" s="62"/>
      <c r="D407" s="6">
        <v>3</v>
      </c>
      <c r="E407" s="10"/>
      <c r="F407" s="8" t="s">
        <v>67</v>
      </c>
      <c r="G407" s="104">
        <v>470</v>
      </c>
      <c r="H407" s="19">
        <v>0</v>
      </c>
      <c r="I407" s="19">
        <v>521</v>
      </c>
      <c r="J407" s="167"/>
    </row>
    <row r="408" spans="1:10" ht="12.75">
      <c r="A408" s="62"/>
      <c r="B408" s="62"/>
      <c r="C408" s="62"/>
      <c r="D408" s="6"/>
      <c r="E408" s="221" t="s">
        <v>28</v>
      </c>
      <c r="F408" s="222"/>
      <c r="G408" s="104">
        <f>SUM(G404)</f>
        <v>1759</v>
      </c>
      <c r="H408" s="104">
        <f>SUM(H404)</f>
        <v>1289</v>
      </c>
      <c r="I408" s="104">
        <f>SUM(I404)</f>
        <v>707</v>
      </c>
      <c r="J408" s="167">
        <f t="shared" si="5"/>
        <v>54.84871993793639</v>
      </c>
    </row>
    <row r="409" spans="1:10" ht="12.75">
      <c r="A409" s="62"/>
      <c r="B409" s="62"/>
      <c r="C409" s="62"/>
      <c r="D409" s="238" t="s">
        <v>48</v>
      </c>
      <c r="E409" s="224"/>
      <c r="F409" s="222"/>
      <c r="G409" s="104"/>
      <c r="H409" s="19"/>
      <c r="I409" s="19"/>
      <c r="J409" s="167"/>
    </row>
    <row r="410" spans="1:10" ht="12.75">
      <c r="A410" s="62"/>
      <c r="B410" s="62"/>
      <c r="C410" s="62"/>
      <c r="D410" s="234" t="s">
        <v>71</v>
      </c>
      <c r="E410" s="235"/>
      <c r="F410" s="236"/>
      <c r="G410" s="104"/>
      <c r="H410" s="19"/>
      <c r="I410" s="19"/>
      <c r="J410" s="167"/>
    </row>
    <row r="411" spans="1:10" ht="12.75">
      <c r="A411" s="3"/>
      <c r="B411" s="3">
        <v>26</v>
      </c>
      <c r="C411" s="3"/>
      <c r="D411" s="6"/>
      <c r="E411" s="10"/>
      <c r="F411" s="15" t="s">
        <v>153</v>
      </c>
      <c r="G411" s="104"/>
      <c r="H411" s="19"/>
      <c r="I411" s="19"/>
      <c r="J411" s="167"/>
    </row>
    <row r="412" spans="1:10" ht="12.75">
      <c r="A412" s="3"/>
      <c r="B412" s="3"/>
      <c r="C412" s="3">
        <v>8</v>
      </c>
      <c r="D412" s="6"/>
      <c r="E412" s="10"/>
      <c r="F412" s="8" t="s">
        <v>66</v>
      </c>
      <c r="G412" s="104">
        <f>SUM(G413:G415)</f>
        <v>9132</v>
      </c>
      <c r="H412" s="104">
        <f>SUM(H413:H415)</f>
        <v>8018</v>
      </c>
      <c r="I412" s="104">
        <f>SUM(I413:I415)</f>
        <v>7497</v>
      </c>
      <c r="J412" s="167">
        <f t="shared" si="5"/>
        <v>93.50212022948367</v>
      </c>
    </row>
    <row r="413" spans="1:10" ht="12.75">
      <c r="A413" s="3"/>
      <c r="B413" s="3"/>
      <c r="C413" s="3"/>
      <c r="D413" s="6">
        <v>1</v>
      </c>
      <c r="E413" s="10"/>
      <c r="F413" s="8" t="s">
        <v>31</v>
      </c>
      <c r="G413" s="104">
        <v>6372</v>
      </c>
      <c r="H413" s="19">
        <v>6381</v>
      </c>
      <c r="I413" s="19">
        <v>5916</v>
      </c>
      <c r="J413" s="167">
        <f t="shared" si="5"/>
        <v>92.7127409496944</v>
      </c>
    </row>
    <row r="414" spans="1:10" ht="12.75">
      <c r="A414" s="3"/>
      <c r="B414" s="3"/>
      <c r="C414" s="3"/>
      <c r="D414" s="6">
        <v>2</v>
      </c>
      <c r="E414" s="10"/>
      <c r="F414" s="8" t="s">
        <v>32</v>
      </c>
      <c r="G414" s="104">
        <v>1635</v>
      </c>
      <c r="H414" s="19">
        <v>1637</v>
      </c>
      <c r="I414" s="19">
        <v>1491</v>
      </c>
      <c r="J414" s="167">
        <f>SUM((I414/H414)*100)</f>
        <v>91.08124618204032</v>
      </c>
    </row>
    <row r="415" spans="1:10" ht="12.75">
      <c r="A415" s="3"/>
      <c r="B415" s="3"/>
      <c r="C415" s="3"/>
      <c r="D415" s="6">
        <v>3</v>
      </c>
      <c r="E415" s="10"/>
      <c r="F415" s="8" t="s">
        <v>67</v>
      </c>
      <c r="G415" s="104">
        <v>1125</v>
      </c>
      <c r="H415" s="19">
        <v>0</v>
      </c>
      <c r="I415" s="19">
        <v>90</v>
      </c>
      <c r="J415" s="167"/>
    </row>
    <row r="416" spans="1:10" ht="12.75">
      <c r="A416" s="3"/>
      <c r="B416" s="3"/>
      <c r="C416" s="3"/>
      <c r="D416" s="6"/>
      <c r="E416" s="221" t="s">
        <v>28</v>
      </c>
      <c r="F416" s="222"/>
      <c r="G416" s="104">
        <f>SUM(G412)</f>
        <v>9132</v>
      </c>
      <c r="H416" s="104">
        <f>SUM(H412)</f>
        <v>8018</v>
      </c>
      <c r="I416" s="104">
        <f>SUM(I412)</f>
        <v>7497</v>
      </c>
      <c r="J416" s="167">
        <f>SUM((I416/H416)*100)</f>
        <v>93.50212022948367</v>
      </c>
    </row>
    <row r="417" spans="1:10" ht="12.75">
      <c r="A417" s="3"/>
      <c r="B417" s="3"/>
      <c r="C417" s="3"/>
      <c r="D417" s="238" t="s">
        <v>48</v>
      </c>
      <c r="E417" s="224"/>
      <c r="F417" s="222"/>
      <c r="G417" s="104">
        <v>3</v>
      </c>
      <c r="H417" s="19">
        <v>3</v>
      </c>
      <c r="I417" s="19">
        <v>3</v>
      </c>
      <c r="J417" s="167">
        <f>SUM((I417/H417)*100)</f>
        <v>100</v>
      </c>
    </row>
    <row r="418" spans="1:10" ht="12.75">
      <c r="A418" s="62"/>
      <c r="B418" s="62"/>
      <c r="C418" s="62"/>
      <c r="D418" s="234" t="s">
        <v>71</v>
      </c>
      <c r="E418" s="235"/>
      <c r="F418" s="236"/>
      <c r="G418" s="104">
        <v>3</v>
      </c>
      <c r="H418" s="19">
        <v>3</v>
      </c>
      <c r="I418" s="19">
        <v>3</v>
      </c>
      <c r="J418" s="167">
        <f>SUM((I418/H418)*100)</f>
        <v>100</v>
      </c>
    </row>
    <row r="419" spans="1:10" ht="12.75">
      <c r="A419" s="3"/>
      <c r="B419" s="3">
        <v>27</v>
      </c>
      <c r="C419" s="3"/>
      <c r="D419" s="6"/>
      <c r="E419" s="10"/>
      <c r="F419" s="15" t="s">
        <v>154</v>
      </c>
      <c r="G419" s="104"/>
      <c r="H419" s="19"/>
      <c r="I419" s="19"/>
      <c r="J419" s="167"/>
    </row>
    <row r="420" spans="1:10" ht="12.75">
      <c r="A420" s="3"/>
      <c r="B420" s="3"/>
      <c r="C420" s="3">
        <v>8</v>
      </c>
      <c r="D420" s="6"/>
      <c r="E420" s="10"/>
      <c r="F420" s="8" t="s">
        <v>66</v>
      </c>
      <c r="G420" s="104">
        <f>SUM(G421:G423)</f>
        <v>2848</v>
      </c>
      <c r="H420" s="104">
        <f>SUM(H421:H423)</f>
        <v>4327</v>
      </c>
      <c r="I420" s="104">
        <f>SUM(I421:I423)</f>
        <v>2563</v>
      </c>
      <c r="J420" s="167">
        <f>SUM((I420/H420)*100)</f>
        <v>59.23272475155997</v>
      </c>
    </row>
    <row r="421" spans="1:10" ht="12.75">
      <c r="A421" s="3"/>
      <c r="B421" s="3"/>
      <c r="C421" s="3"/>
      <c r="D421" s="6">
        <v>1</v>
      </c>
      <c r="E421" s="10"/>
      <c r="F421" s="8" t="s">
        <v>31</v>
      </c>
      <c r="G421" s="104">
        <v>1944</v>
      </c>
      <c r="H421" s="19">
        <v>3372</v>
      </c>
      <c r="I421" s="19">
        <v>1986</v>
      </c>
      <c r="J421" s="167">
        <f>SUM((I421/H421)*100)</f>
        <v>58.89679715302491</v>
      </c>
    </row>
    <row r="422" spans="1:10" ht="12.75">
      <c r="A422" s="3"/>
      <c r="B422" s="3"/>
      <c r="C422" s="3"/>
      <c r="D422" s="6">
        <v>2</v>
      </c>
      <c r="E422" s="10"/>
      <c r="F422" s="8" t="s">
        <v>32</v>
      </c>
      <c r="G422" s="104">
        <v>569</v>
      </c>
      <c r="H422" s="19">
        <v>955</v>
      </c>
      <c r="I422" s="19">
        <v>514</v>
      </c>
      <c r="J422" s="167">
        <f>SUM((I422/H422)*100)</f>
        <v>53.82198952879581</v>
      </c>
    </row>
    <row r="423" spans="1:10" ht="12.75">
      <c r="A423" s="3"/>
      <c r="B423" s="3"/>
      <c r="C423" s="3"/>
      <c r="D423" s="6">
        <v>3</v>
      </c>
      <c r="E423" s="10"/>
      <c r="F423" s="8" t="s">
        <v>67</v>
      </c>
      <c r="G423" s="104">
        <v>335</v>
      </c>
      <c r="H423" s="19">
        <v>0</v>
      </c>
      <c r="I423" s="19">
        <v>63</v>
      </c>
      <c r="J423" s="167"/>
    </row>
    <row r="424" spans="1:10" ht="12.75">
      <c r="A424" s="3"/>
      <c r="B424" s="3"/>
      <c r="C424" s="3"/>
      <c r="D424" s="6"/>
      <c r="E424" s="221" t="s">
        <v>28</v>
      </c>
      <c r="F424" s="222"/>
      <c r="G424" s="104">
        <f>SUM(G420)</f>
        <v>2848</v>
      </c>
      <c r="H424" s="104">
        <f>SUM(H420)</f>
        <v>4327</v>
      </c>
      <c r="I424" s="104">
        <f>SUM(I420)</f>
        <v>2563</v>
      </c>
      <c r="J424" s="167">
        <f>SUM((I424/H424)*100)</f>
        <v>59.23272475155997</v>
      </c>
    </row>
    <row r="425" spans="1:10" ht="12.75">
      <c r="A425" s="62"/>
      <c r="B425" s="62"/>
      <c r="C425" s="62"/>
      <c r="D425" s="229" t="s">
        <v>244</v>
      </c>
      <c r="E425" s="232"/>
      <c r="F425" s="233"/>
      <c r="G425" s="104">
        <v>1</v>
      </c>
      <c r="H425" s="19">
        <v>1</v>
      </c>
      <c r="I425" s="19">
        <v>1</v>
      </c>
      <c r="J425" s="167"/>
    </row>
    <row r="426" spans="1:10" ht="12.75">
      <c r="A426" s="62"/>
      <c r="B426" s="62"/>
      <c r="C426" s="62"/>
      <c r="D426" s="234" t="s">
        <v>71</v>
      </c>
      <c r="E426" s="235"/>
      <c r="F426" s="236"/>
      <c r="G426" s="104">
        <v>1</v>
      </c>
      <c r="H426" s="19">
        <v>1</v>
      </c>
      <c r="I426" s="19">
        <v>1</v>
      </c>
      <c r="J426" s="167"/>
    </row>
    <row r="427" spans="1:10" ht="12.75">
      <c r="A427" s="3"/>
      <c r="B427" s="3">
        <v>28</v>
      </c>
      <c r="C427" s="3"/>
      <c r="D427" s="6"/>
      <c r="E427" s="10"/>
      <c r="F427" s="15" t="s">
        <v>155</v>
      </c>
      <c r="G427" s="104"/>
      <c r="H427" s="19"/>
      <c r="I427" s="19"/>
      <c r="J427" s="167"/>
    </row>
    <row r="428" spans="1:10" ht="12.75">
      <c r="A428" s="3"/>
      <c r="B428" s="3"/>
      <c r="C428" s="3">
        <v>8</v>
      </c>
      <c r="D428" s="6"/>
      <c r="E428" s="10"/>
      <c r="F428" s="8" t="s">
        <v>66</v>
      </c>
      <c r="G428" s="104">
        <f>SUM(G429:G431)</f>
        <v>11149</v>
      </c>
      <c r="H428" s="104">
        <f>SUM(H429:H431)</f>
        <v>7415</v>
      </c>
      <c r="I428" s="104">
        <f>SUM(I429:I431)</f>
        <v>6858</v>
      </c>
      <c r="J428" s="167">
        <f>SUM((I428/H428)*100)</f>
        <v>92.4881995954147</v>
      </c>
    </row>
    <row r="429" spans="1:10" ht="12.75">
      <c r="A429" s="3"/>
      <c r="B429" s="3"/>
      <c r="C429" s="3"/>
      <c r="D429" s="6">
        <v>1</v>
      </c>
      <c r="E429" s="10"/>
      <c r="F429" s="8" t="s">
        <v>31</v>
      </c>
      <c r="G429" s="104">
        <v>5738</v>
      </c>
      <c r="H429" s="19">
        <v>5859</v>
      </c>
      <c r="I429" s="19">
        <v>5382</v>
      </c>
      <c r="J429" s="167">
        <f>SUM((I429/H429)*100)</f>
        <v>91.85867895545314</v>
      </c>
    </row>
    <row r="430" spans="1:10" ht="12.75">
      <c r="A430" s="3"/>
      <c r="B430" s="3"/>
      <c r="C430" s="3"/>
      <c r="D430" s="6">
        <v>2</v>
      </c>
      <c r="E430" s="10"/>
      <c r="F430" s="8" t="s">
        <v>32</v>
      </c>
      <c r="G430" s="104">
        <v>1523</v>
      </c>
      <c r="H430" s="19">
        <v>1556</v>
      </c>
      <c r="I430" s="19">
        <v>1334</v>
      </c>
      <c r="J430" s="167">
        <f>SUM((I430/H430)*100)</f>
        <v>85.73264781491002</v>
      </c>
    </row>
    <row r="431" spans="1:10" ht="12.75">
      <c r="A431" s="3"/>
      <c r="B431" s="3"/>
      <c r="C431" s="3"/>
      <c r="D431" s="6">
        <v>3</v>
      </c>
      <c r="E431" s="10"/>
      <c r="F431" s="8" t="s">
        <v>67</v>
      </c>
      <c r="G431" s="104">
        <v>3888</v>
      </c>
      <c r="H431" s="19"/>
      <c r="I431" s="19">
        <v>142</v>
      </c>
      <c r="J431" s="167"/>
    </row>
    <row r="432" spans="1:10" ht="12.75">
      <c r="A432" s="3"/>
      <c r="B432" s="3"/>
      <c r="C432" s="3"/>
      <c r="D432" s="6"/>
      <c r="E432" s="221" t="s">
        <v>28</v>
      </c>
      <c r="F432" s="222"/>
      <c r="G432" s="104">
        <f>SUM(G428)</f>
        <v>11149</v>
      </c>
      <c r="H432" s="104">
        <f>SUM(H428)</f>
        <v>7415</v>
      </c>
      <c r="I432" s="104">
        <f>SUM(I428)</f>
        <v>6858</v>
      </c>
      <c r="J432" s="167">
        <f>SUM((I432/H432)*100)</f>
        <v>92.4881995954147</v>
      </c>
    </row>
    <row r="433" spans="1:10" ht="12.75">
      <c r="A433" s="3"/>
      <c r="B433" s="3"/>
      <c r="C433" s="3"/>
      <c r="D433" s="229" t="s">
        <v>245</v>
      </c>
      <c r="E433" s="230"/>
      <c r="F433" s="231"/>
      <c r="G433" s="104">
        <v>1</v>
      </c>
      <c r="H433" s="19">
        <v>1</v>
      </c>
      <c r="I433" s="19">
        <v>1</v>
      </c>
      <c r="J433" s="167"/>
    </row>
    <row r="434" spans="1:10" ht="12.75">
      <c r="A434" s="62"/>
      <c r="B434" s="62"/>
      <c r="C434" s="62"/>
      <c r="D434" s="229" t="s">
        <v>48</v>
      </c>
      <c r="E434" s="232"/>
      <c r="F434" s="233"/>
      <c r="G434" s="104">
        <v>4</v>
      </c>
      <c r="H434" s="19">
        <v>4</v>
      </c>
      <c r="I434" s="19">
        <v>4</v>
      </c>
      <c r="J434" s="167"/>
    </row>
    <row r="435" spans="1:10" ht="12.75">
      <c r="A435" s="62"/>
      <c r="B435" s="62"/>
      <c r="C435" s="62"/>
      <c r="D435" s="234" t="s">
        <v>71</v>
      </c>
      <c r="E435" s="235"/>
      <c r="F435" s="236"/>
      <c r="G435" s="104">
        <v>4.5</v>
      </c>
      <c r="H435" s="19">
        <v>4.5</v>
      </c>
      <c r="I435" s="19">
        <v>4.5</v>
      </c>
      <c r="J435" s="167"/>
    </row>
    <row r="436" spans="1:10" ht="12.75">
      <c r="A436" s="3"/>
      <c r="B436" s="3">
        <v>29</v>
      </c>
      <c r="C436" s="3"/>
      <c r="D436" s="6"/>
      <c r="E436" s="10"/>
      <c r="F436" s="15" t="s">
        <v>156</v>
      </c>
      <c r="G436" s="104"/>
      <c r="H436" s="19"/>
      <c r="I436" s="19"/>
      <c r="J436" s="167"/>
    </row>
    <row r="437" spans="1:10" ht="12.75">
      <c r="A437" s="3"/>
      <c r="B437" s="3"/>
      <c r="C437" s="3">
        <v>8</v>
      </c>
      <c r="D437" s="6"/>
      <c r="E437" s="10"/>
      <c r="F437" s="8" t="s">
        <v>66</v>
      </c>
      <c r="G437" s="104">
        <f>SUM(G438:G440)</f>
        <v>12517</v>
      </c>
      <c r="H437" s="104">
        <f>SUM(H438:H440)</f>
        <v>12555</v>
      </c>
      <c r="I437" s="104">
        <f>SUM(I438:I440)</f>
        <v>13524</v>
      </c>
      <c r="J437" s="167">
        <f>SUM((I437/H437)*100)</f>
        <v>107.71804062126643</v>
      </c>
    </row>
    <row r="438" spans="1:10" ht="12.75">
      <c r="A438" s="3"/>
      <c r="B438" s="3"/>
      <c r="C438" s="3"/>
      <c r="D438" s="6">
        <v>1</v>
      </c>
      <c r="E438" s="10"/>
      <c r="F438" s="8" t="s">
        <v>31</v>
      </c>
      <c r="G438" s="104">
        <v>1872</v>
      </c>
      <c r="H438" s="19">
        <v>1914</v>
      </c>
      <c r="I438" s="19">
        <v>1933</v>
      </c>
      <c r="J438" s="167">
        <f>SUM((I438/H438)*100)</f>
        <v>100.99268547544409</v>
      </c>
    </row>
    <row r="439" spans="1:10" ht="12.75">
      <c r="A439" s="3"/>
      <c r="B439" s="3"/>
      <c r="C439" s="3"/>
      <c r="D439" s="6">
        <v>2</v>
      </c>
      <c r="E439" s="10"/>
      <c r="F439" s="8" t="s">
        <v>32</v>
      </c>
      <c r="G439" s="104">
        <v>630</v>
      </c>
      <c r="H439" s="19">
        <v>641</v>
      </c>
      <c r="I439" s="19">
        <v>491</v>
      </c>
      <c r="J439" s="167">
        <f>SUM((I439/H439)*100)</f>
        <v>76.5990639625585</v>
      </c>
    </row>
    <row r="440" spans="1:10" ht="12.75">
      <c r="A440" s="3"/>
      <c r="B440" s="3"/>
      <c r="C440" s="3"/>
      <c r="D440" s="6">
        <v>3</v>
      </c>
      <c r="E440" s="10"/>
      <c r="F440" s="8" t="s">
        <v>33</v>
      </c>
      <c r="G440" s="104">
        <v>10015</v>
      </c>
      <c r="H440" s="19">
        <v>10000</v>
      </c>
      <c r="I440" s="19">
        <v>11100</v>
      </c>
      <c r="J440" s="167">
        <f>SUM((I440/H440)*100)</f>
        <v>111.00000000000001</v>
      </c>
    </row>
    <row r="441" spans="1:10" ht="12.75">
      <c r="A441" s="3"/>
      <c r="B441" s="3"/>
      <c r="C441" s="3"/>
      <c r="D441" s="6"/>
      <c r="E441" s="221" t="s">
        <v>28</v>
      </c>
      <c r="F441" s="222"/>
      <c r="G441" s="104">
        <f>SUM(G437)</f>
        <v>12517</v>
      </c>
      <c r="H441" s="104">
        <f>SUM(H437)</f>
        <v>12555</v>
      </c>
      <c r="I441" s="104">
        <f>SUM(I437)</f>
        <v>13524</v>
      </c>
      <c r="J441" s="167">
        <f>SUM((I441/H441)*100)</f>
        <v>107.71804062126643</v>
      </c>
    </row>
    <row r="442" spans="1:10" ht="12.75">
      <c r="A442" s="3"/>
      <c r="B442" s="3"/>
      <c r="C442" s="3"/>
      <c r="D442" s="229" t="s">
        <v>245</v>
      </c>
      <c r="E442" s="230"/>
      <c r="F442" s="231"/>
      <c r="G442" s="104">
        <v>1</v>
      </c>
      <c r="H442" s="19">
        <v>1</v>
      </c>
      <c r="I442" s="19">
        <v>1</v>
      </c>
      <c r="J442" s="167"/>
    </row>
    <row r="443" spans="1:10" ht="12.75">
      <c r="A443" s="62"/>
      <c r="B443" s="62"/>
      <c r="C443" s="62"/>
      <c r="D443" s="229" t="s">
        <v>48</v>
      </c>
      <c r="E443" s="232"/>
      <c r="F443" s="233"/>
      <c r="G443" s="104">
        <v>1</v>
      </c>
      <c r="H443" s="19">
        <v>1</v>
      </c>
      <c r="I443" s="19">
        <v>1</v>
      </c>
      <c r="J443" s="167"/>
    </row>
    <row r="444" spans="1:10" ht="12.75">
      <c r="A444" s="62"/>
      <c r="B444" s="62"/>
      <c r="C444" s="62"/>
      <c r="D444" s="234" t="s">
        <v>71</v>
      </c>
      <c r="E444" s="224"/>
      <c r="F444" s="224"/>
      <c r="G444" s="100">
        <v>1.5</v>
      </c>
      <c r="H444" s="160">
        <v>1.5</v>
      </c>
      <c r="I444" s="160">
        <v>1.5</v>
      </c>
      <c r="J444" s="167"/>
    </row>
    <row r="445" spans="1:10" ht="12.75">
      <c r="A445" s="3"/>
      <c r="B445" s="3">
        <v>30</v>
      </c>
      <c r="C445" s="3"/>
      <c r="D445" s="6"/>
      <c r="E445" s="10"/>
      <c r="F445" s="15" t="s">
        <v>157</v>
      </c>
      <c r="G445" s="104"/>
      <c r="H445" s="19"/>
      <c r="I445" s="19"/>
      <c r="J445" s="167"/>
    </row>
    <row r="446" spans="1:10" ht="12.75">
      <c r="A446" s="3"/>
      <c r="B446" s="3"/>
      <c r="C446" s="3">
        <v>8</v>
      </c>
      <c r="D446" s="6"/>
      <c r="E446" s="10"/>
      <c r="F446" s="8" t="s">
        <v>66</v>
      </c>
      <c r="G446" s="104">
        <f>SUM(G447:G449)</f>
        <v>12500</v>
      </c>
      <c r="H446" s="104">
        <f>SUM(H447:H449)</f>
        <v>12500</v>
      </c>
      <c r="I446" s="104">
        <f>SUM(I447:I449)</f>
        <v>14108</v>
      </c>
      <c r="J446" s="167">
        <f>SUM((I446/H446)*100)</f>
        <v>112.864</v>
      </c>
    </row>
    <row r="447" spans="1:10" ht="12.75">
      <c r="A447" s="3"/>
      <c r="B447" s="3"/>
      <c r="C447" s="3"/>
      <c r="D447" s="6">
        <v>1</v>
      </c>
      <c r="E447" s="10"/>
      <c r="F447" s="8" t="s">
        <v>31</v>
      </c>
      <c r="G447" s="104"/>
      <c r="H447" s="19"/>
      <c r="I447" s="19"/>
      <c r="J447" s="167"/>
    </row>
    <row r="448" spans="1:10" ht="12.75">
      <c r="A448" s="3"/>
      <c r="B448" s="3"/>
      <c r="C448" s="3"/>
      <c r="D448" s="6">
        <v>2</v>
      </c>
      <c r="E448" s="10"/>
      <c r="F448" s="8" t="s">
        <v>32</v>
      </c>
      <c r="G448" s="104"/>
      <c r="H448" s="19"/>
      <c r="I448" s="19"/>
      <c r="J448" s="167"/>
    </row>
    <row r="449" spans="1:10" ht="12.75">
      <c r="A449" s="3"/>
      <c r="B449" s="3"/>
      <c r="C449" s="3"/>
      <c r="D449" s="6">
        <v>3</v>
      </c>
      <c r="E449" s="10"/>
      <c r="F449" s="8" t="s">
        <v>33</v>
      </c>
      <c r="G449" s="104">
        <v>12500</v>
      </c>
      <c r="H449" s="19">
        <v>12500</v>
      </c>
      <c r="I449" s="19">
        <v>14108</v>
      </c>
      <c r="J449" s="167">
        <f>SUM((I449/H449)*100)</f>
        <v>112.864</v>
      </c>
    </row>
    <row r="450" spans="1:10" ht="12.75">
      <c r="A450" s="3"/>
      <c r="B450" s="3"/>
      <c r="C450" s="3"/>
      <c r="D450" s="6"/>
      <c r="E450" s="221" t="s">
        <v>28</v>
      </c>
      <c r="F450" s="222"/>
      <c r="G450" s="104">
        <f>SUM(G446)</f>
        <v>12500</v>
      </c>
      <c r="H450" s="104">
        <f>SUM(H446)</f>
        <v>12500</v>
      </c>
      <c r="I450" s="104">
        <f>SUM(I446)</f>
        <v>14108</v>
      </c>
      <c r="J450" s="167">
        <f>SUM((I450/H450)*100)</f>
        <v>112.864</v>
      </c>
    </row>
    <row r="451" spans="1:10" ht="12.75">
      <c r="A451" s="3"/>
      <c r="B451" s="3"/>
      <c r="C451" s="3"/>
      <c r="D451" s="238" t="s">
        <v>48</v>
      </c>
      <c r="E451" s="224"/>
      <c r="F451" s="222"/>
      <c r="G451" s="104"/>
      <c r="H451" s="19"/>
      <c r="I451" s="19"/>
      <c r="J451" s="167"/>
    </row>
    <row r="452" spans="1:10" ht="12.75">
      <c r="A452" s="62"/>
      <c r="B452" s="62"/>
      <c r="C452" s="62"/>
      <c r="D452" s="234" t="s">
        <v>71</v>
      </c>
      <c r="E452" s="235"/>
      <c r="F452" s="236"/>
      <c r="G452" s="104"/>
      <c r="H452" s="19"/>
      <c r="I452" s="19"/>
      <c r="J452" s="167"/>
    </row>
    <row r="453" spans="1:10" ht="12.75">
      <c r="A453" s="62"/>
      <c r="B453" s="62">
        <v>31</v>
      </c>
      <c r="C453" s="3"/>
      <c r="D453" s="6"/>
      <c r="E453" s="10"/>
      <c r="F453" s="15" t="s">
        <v>305</v>
      </c>
      <c r="G453" s="165"/>
      <c r="H453" s="19"/>
      <c r="I453" s="19"/>
      <c r="J453" s="167"/>
    </row>
    <row r="454" spans="1:10" ht="12.75" customHeight="1">
      <c r="A454" s="3"/>
      <c r="B454" s="3"/>
      <c r="C454" s="3">
        <v>8</v>
      </c>
      <c r="D454" s="6"/>
      <c r="E454" s="10"/>
      <c r="F454" s="8" t="s">
        <v>66</v>
      </c>
      <c r="G454" s="165"/>
      <c r="H454" s="19">
        <f>SUM(H455:H457)</f>
        <v>5957</v>
      </c>
      <c r="I454" s="19">
        <f>SUM(I455:I457)</f>
        <v>4496</v>
      </c>
      <c r="J454" s="167">
        <f aca="true" t="shared" si="6" ref="J454:J500">SUM((I454/H454)*100)</f>
        <v>75.47423199597112</v>
      </c>
    </row>
    <row r="455" spans="1:10" ht="12.75" customHeight="1">
      <c r="A455" s="3"/>
      <c r="B455" s="3"/>
      <c r="C455" s="3"/>
      <c r="D455" s="6">
        <v>1</v>
      </c>
      <c r="E455" s="10"/>
      <c r="F455" s="8" t="s">
        <v>31</v>
      </c>
      <c r="G455" s="165"/>
      <c r="H455" s="19">
        <v>4345</v>
      </c>
      <c r="I455" s="19">
        <v>3192</v>
      </c>
      <c r="J455" s="167">
        <f t="shared" si="6"/>
        <v>73.46375143843498</v>
      </c>
    </row>
    <row r="456" spans="1:10" ht="12.75" customHeight="1">
      <c r="A456" s="3"/>
      <c r="B456" s="3"/>
      <c r="C456" s="3"/>
      <c r="D456" s="6">
        <v>2</v>
      </c>
      <c r="E456" s="10"/>
      <c r="F456" s="8" t="s">
        <v>32</v>
      </c>
      <c r="G456" s="165"/>
      <c r="H456" s="19">
        <v>1227</v>
      </c>
      <c r="I456" s="19">
        <v>744</v>
      </c>
      <c r="J456" s="167">
        <f t="shared" si="6"/>
        <v>60.63569682151589</v>
      </c>
    </row>
    <row r="457" spans="1:10" ht="12.75" customHeight="1">
      <c r="A457" s="3"/>
      <c r="B457" s="3"/>
      <c r="C457" s="3"/>
      <c r="D457" s="6">
        <v>3</v>
      </c>
      <c r="E457" s="10"/>
      <c r="F457" s="8" t="s">
        <v>67</v>
      </c>
      <c r="G457" s="165"/>
      <c r="H457" s="19">
        <v>385</v>
      </c>
      <c r="I457" s="19">
        <v>560</v>
      </c>
      <c r="J457" s="167">
        <f t="shared" si="6"/>
        <v>145.45454545454547</v>
      </c>
    </row>
    <row r="458" spans="1:10" ht="12.75" customHeight="1">
      <c r="A458" s="3"/>
      <c r="B458" s="3"/>
      <c r="C458" s="3"/>
      <c r="D458" s="6"/>
      <c r="E458" s="221" t="s">
        <v>28</v>
      </c>
      <c r="F458" s="222"/>
      <c r="G458" s="165"/>
      <c r="H458" s="19">
        <f>SUM(H454)</f>
        <v>5957</v>
      </c>
      <c r="I458" s="19">
        <f>SUM(I454)</f>
        <v>4496</v>
      </c>
      <c r="J458" s="167">
        <f t="shared" si="6"/>
        <v>75.47423199597112</v>
      </c>
    </row>
    <row r="459" spans="1:10" ht="12.75" customHeight="1">
      <c r="A459" s="3"/>
      <c r="B459" s="3"/>
      <c r="C459" s="3"/>
      <c r="D459" s="229" t="s">
        <v>306</v>
      </c>
      <c r="E459" s="230"/>
      <c r="F459" s="231"/>
      <c r="G459" s="165"/>
      <c r="H459" s="19"/>
      <c r="I459" s="19"/>
      <c r="J459" s="167"/>
    </row>
    <row r="460" spans="1:10" ht="12.75" customHeight="1">
      <c r="A460" s="3"/>
      <c r="B460" s="3"/>
      <c r="C460" s="62"/>
      <c r="D460" s="239" t="s">
        <v>48</v>
      </c>
      <c r="E460" s="240"/>
      <c r="F460" s="241"/>
      <c r="G460" s="165"/>
      <c r="H460" s="19">
        <v>6</v>
      </c>
      <c r="I460" s="19">
        <v>6</v>
      </c>
      <c r="J460" s="167">
        <f t="shared" si="6"/>
        <v>100</v>
      </c>
    </row>
    <row r="461" spans="1:10" ht="12.75" customHeight="1">
      <c r="A461" s="3"/>
      <c r="B461" s="3"/>
      <c r="C461" s="62"/>
      <c r="D461" s="234" t="s">
        <v>71</v>
      </c>
      <c r="E461" s="235"/>
      <c r="F461" s="236"/>
      <c r="G461" s="165"/>
      <c r="H461" s="19">
        <v>6</v>
      </c>
      <c r="I461" s="19">
        <v>6</v>
      </c>
      <c r="J461" s="167">
        <f t="shared" si="6"/>
        <v>100</v>
      </c>
    </row>
    <row r="462" spans="1:10" ht="12.75" customHeight="1">
      <c r="A462" s="3"/>
      <c r="B462" s="3">
        <v>32</v>
      </c>
      <c r="C462" s="3"/>
      <c r="D462" s="6"/>
      <c r="E462" s="10"/>
      <c r="F462" s="15" t="s">
        <v>307</v>
      </c>
      <c r="G462" s="165"/>
      <c r="H462" s="19"/>
      <c r="I462" s="19"/>
      <c r="J462" s="167"/>
    </row>
    <row r="463" spans="1:10" ht="12.75" customHeight="1">
      <c r="A463" s="3"/>
      <c r="B463" s="3"/>
      <c r="C463" s="3">
        <v>8</v>
      </c>
      <c r="D463" s="6"/>
      <c r="E463" s="10"/>
      <c r="F463" s="8" t="s">
        <v>66</v>
      </c>
      <c r="G463" s="165"/>
      <c r="H463" s="19">
        <f>SUM(H464:H466)</f>
        <v>6432</v>
      </c>
      <c r="I463" s="19">
        <f>SUM(I464:I466)</f>
        <v>3791</v>
      </c>
      <c r="J463" s="167">
        <f t="shared" si="6"/>
        <v>58.93967661691543</v>
      </c>
    </row>
    <row r="464" spans="1:10" ht="12.75" customHeight="1">
      <c r="A464" s="3"/>
      <c r="B464" s="3"/>
      <c r="C464" s="3"/>
      <c r="D464" s="6">
        <v>1</v>
      </c>
      <c r="E464" s="10"/>
      <c r="F464" s="8" t="s">
        <v>31</v>
      </c>
      <c r="G464" s="165"/>
      <c r="H464" s="19">
        <v>4270</v>
      </c>
      <c r="I464" s="19">
        <v>3008</v>
      </c>
      <c r="J464" s="167">
        <f t="shared" si="6"/>
        <v>70.44496487119439</v>
      </c>
    </row>
    <row r="465" spans="1:10" ht="12.75" customHeight="1">
      <c r="A465" s="3"/>
      <c r="B465" s="3"/>
      <c r="C465" s="3"/>
      <c r="D465" s="6">
        <v>2</v>
      </c>
      <c r="E465" s="10"/>
      <c r="F465" s="8" t="s">
        <v>32</v>
      </c>
      <c r="G465" s="165"/>
      <c r="H465" s="19">
        <v>1162</v>
      </c>
      <c r="I465" s="19">
        <v>689</v>
      </c>
      <c r="J465" s="167">
        <f t="shared" si="6"/>
        <v>59.29432013769363</v>
      </c>
    </row>
    <row r="466" spans="1:10" ht="12.75" customHeight="1">
      <c r="A466" s="3"/>
      <c r="B466" s="3"/>
      <c r="C466" s="3"/>
      <c r="D466" s="6">
        <v>3</v>
      </c>
      <c r="E466" s="10"/>
      <c r="F466" s="8" t="s">
        <v>67</v>
      </c>
      <c r="G466" s="165"/>
      <c r="H466" s="19">
        <v>1000</v>
      </c>
      <c r="I466" s="19">
        <v>94</v>
      </c>
      <c r="J466" s="167">
        <f t="shared" si="6"/>
        <v>9.4</v>
      </c>
    </row>
    <row r="467" spans="1:10" ht="12.75" customHeight="1">
      <c r="A467" s="3"/>
      <c r="B467" s="3"/>
      <c r="C467" s="3"/>
      <c r="D467" s="6"/>
      <c r="E467" s="221" t="s">
        <v>28</v>
      </c>
      <c r="F467" s="222"/>
      <c r="G467" s="165"/>
      <c r="H467" s="19">
        <f>SUM(H463)</f>
        <v>6432</v>
      </c>
      <c r="I467" s="19">
        <f>SUM(I463)</f>
        <v>3791</v>
      </c>
      <c r="J467" s="167">
        <f t="shared" si="6"/>
        <v>58.93967661691543</v>
      </c>
    </row>
    <row r="468" spans="1:10" ht="12.75">
      <c r="A468" s="3"/>
      <c r="B468" s="3"/>
      <c r="C468" s="3"/>
      <c r="D468" s="238" t="s">
        <v>48</v>
      </c>
      <c r="E468" s="224"/>
      <c r="F468" s="222"/>
      <c r="G468" s="165"/>
      <c r="H468" s="19">
        <v>4</v>
      </c>
      <c r="I468" s="19">
        <v>4</v>
      </c>
      <c r="J468" s="167">
        <f t="shared" si="6"/>
        <v>100</v>
      </c>
    </row>
    <row r="469" spans="1:10" ht="12.75">
      <c r="A469" s="3"/>
      <c r="B469" s="3"/>
      <c r="C469" s="55"/>
      <c r="D469" s="234" t="s">
        <v>71</v>
      </c>
      <c r="E469" s="235"/>
      <c r="F469" s="236"/>
      <c r="G469" s="165"/>
      <c r="H469" s="19">
        <v>4</v>
      </c>
      <c r="I469" s="19">
        <v>4</v>
      </c>
      <c r="J469" s="167">
        <f t="shared" si="6"/>
        <v>100</v>
      </c>
    </row>
    <row r="470" spans="1:10" ht="12.75">
      <c r="A470" s="173"/>
      <c r="B470" s="176">
        <v>33</v>
      </c>
      <c r="C470" s="3"/>
      <c r="D470" s="6"/>
      <c r="E470" s="10"/>
      <c r="F470" s="16" t="s">
        <v>308</v>
      </c>
      <c r="G470" s="165"/>
      <c r="H470" s="19"/>
      <c r="I470" s="19"/>
      <c r="J470" s="167"/>
    </row>
    <row r="471" spans="1:10" ht="12.75">
      <c r="A471" s="174"/>
      <c r="B471" s="177"/>
      <c r="C471" s="3">
        <v>8</v>
      </c>
      <c r="D471" s="6"/>
      <c r="E471" s="10"/>
      <c r="F471" s="6" t="s">
        <v>66</v>
      </c>
      <c r="G471" s="165"/>
      <c r="H471" s="19">
        <f>SUM(H472:H474)</f>
        <v>9517</v>
      </c>
      <c r="I471" s="19">
        <f>SUM(I472:I474)</f>
        <v>8552</v>
      </c>
      <c r="J471" s="167">
        <f t="shared" si="6"/>
        <v>89.86025007880635</v>
      </c>
    </row>
    <row r="472" spans="1:10" ht="12.75">
      <c r="A472" s="174"/>
      <c r="B472" s="177"/>
      <c r="C472" s="3"/>
      <c r="D472" s="6">
        <v>1</v>
      </c>
      <c r="E472" s="10"/>
      <c r="F472" s="6" t="s">
        <v>31</v>
      </c>
      <c r="G472" s="165"/>
      <c r="H472" s="19">
        <v>6651</v>
      </c>
      <c r="I472" s="19">
        <v>4533</v>
      </c>
      <c r="J472" s="167">
        <f t="shared" si="6"/>
        <v>68.1551646368967</v>
      </c>
    </row>
    <row r="473" spans="1:10" ht="12.75">
      <c r="A473" s="174"/>
      <c r="B473" s="177"/>
      <c r="C473" s="3"/>
      <c r="D473" s="6">
        <v>2</v>
      </c>
      <c r="E473" s="10"/>
      <c r="F473" s="6" t="s">
        <v>32</v>
      </c>
      <c r="G473" s="165"/>
      <c r="H473" s="19">
        <v>1729</v>
      </c>
      <c r="I473" s="19">
        <v>1048</v>
      </c>
      <c r="J473" s="167">
        <f t="shared" si="6"/>
        <v>60.61307113938693</v>
      </c>
    </row>
    <row r="474" spans="1:10" ht="12.75">
      <c r="A474" s="174"/>
      <c r="B474" s="177"/>
      <c r="C474" s="3"/>
      <c r="D474" s="6">
        <v>3</v>
      </c>
      <c r="E474" s="10"/>
      <c r="F474" s="6" t="s">
        <v>67</v>
      </c>
      <c r="G474" s="165"/>
      <c r="H474" s="19">
        <v>1137</v>
      </c>
      <c r="I474" s="19">
        <v>2971</v>
      </c>
      <c r="J474" s="167">
        <f t="shared" si="6"/>
        <v>261.301671064204</v>
      </c>
    </row>
    <row r="475" spans="1:10" ht="12.75">
      <c r="A475" s="174"/>
      <c r="B475" s="177"/>
      <c r="C475" s="3"/>
      <c r="D475" s="6"/>
      <c r="E475" s="225" t="s">
        <v>28</v>
      </c>
      <c r="F475" s="226"/>
      <c r="G475" s="165"/>
      <c r="H475" s="19">
        <f>SUM(H471)</f>
        <v>9517</v>
      </c>
      <c r="I475" s="19">
        <f>SUM(I471)</f>
        <v>8552</v>
      </c>
      <c r="J475" s="167">
        <f t="shared" si="6"/>
        <v>89.86025007880635</v>
      </c>
    </row>
    <row r="476" spans="1:10" ht="12.75">
      <c r="A476" s="174"/>
      <c r="B476" s="177"/>
      <c r="C476" s="3"/>
      <c r="D476" s="227" t="s">
        <v>48</v>
      </c>
      <c r="E476" s="228"/>
      <c r="F476" s="228"/>
      <c r="G476" s="165"/>
      <c r="H476" s="19">
        <v>8</v>
      </c>
      <c r="I476" s="19">
        <v>8</v>
      </c>
      <c r="J476" s="167">
        <f t="shared" si="6"/>
        <v>100</v>
      </c>
    </row>
    <row r="477" spans="1:10" ht="12.75">
      <c r="A477" s="174"/>
      <c r="B477" s="177">
        <v>34</v>
      </c>
      <c r="C477" s="62"/>
      <c r="D477" s="72"/>
      <c r="E477" s="73"/>
      <c r="F477" s="178" t="s">
        <v>311</v>
      </c>
      <c r="G477" s="165"/>
      <c r="H477" s="19"/>
      <c r="I477" s="19"/>
      <c r="J477" s="167"/>
    </row>
    <row r="478" spans="1:10" ht="12.75">
      <c r="A478" s="174"/>
      <c r="B478" s="177"/>
      <c r="C478" s="62">
        <v>8</v>
      </c>
      <c r="D478" s="6"/>
      <c r="E478" s="10"/>
      <c r="F478" s="6" t="s">
        <v>66</v>
      </c>
      <c r="G478" s="165"/>
      <c r="H478" s="19">
        <f>SUM(H479:H481)</f>
        <v>967</v>
      </c>
      <c r="I478" s="19">
        <f>SUM(I479:I481)</f>
        <v>982</v>
      </c>
      <c r="J478" s="167">
        <f t="shared" si="6"/>
        <v>101.5511892450879</v>
      </c>
    </row>
    <row r="479" spans="1:10" ht="12.75">
      <c r="A479" s="174"/>
      <c r="B479" s="177"/>
      <c r="C479" s="62"/>
      <c r="D479" s="6">
        <v>1</v>
      </c>
      <c r="E479" s="10"/>
      <c r="F479" s="6" t="s">
        <v>31</v>
      </c>
      <c r="G479" s="165"/>
      <c r="H479" s="19">
        <v>762</v>
      </c>
      <c r="I479" s="19">
        <v>780</v>
      </c>
      <c r="J479" s="167">
        <f t="shared" si="6"/>
        <v>102.36220472440945</v>
      </c>
    </row>
    <row r="480" spans="1:10" ht="12.75">
      <c r="A480" s="174"/>
      <c r="B480" s="177"/>
      <c r="C480" s="62"/>
      <c r="D480" s="6">
        <v>2</v>
      </c>
      <c r="E480" s="10"/>
      <c r="F480" s="6" t="s">
        <v>32</v>
      </c>
      <c r="G480" s="165"/>
      <c r="H480" s="19">
        <v>205</v>
      </c>
      <c r="I480" s="19">
        <v>184</v>
      </c>
      <c r="J480" s="167">
        <f t="shared" si="6"/>
        <v>89.75609756097562</v>
      </c>
    </row>
    <row r="481" spans="1:10" ht="12.75">
      <c r="A481" s="174"/>
      <c r="B481" s="177"/>
      <c r="C481" s="62"/>
      <c r="D481" s="6">
        <v>3</v>
      </c>
      <c r="E481" s="10"/>
      <c r="F481" s="6" t="s">
        <v>67</v>
      </c>
      <c r="G481" s="165"/>
      <c r="H481" s="19"/>
      <c r="I481" s="19">
        <v>18</v>
      </c>
      <c r="J481" s="167"/>
    </row>
    <row r="482" spans="1:10" ht="12.75">
      <c r="A482" s="174"/>
      <c r="B482" s="177"/>
      <c r="C482" s="62"/>
      <c r="D482" s="6"/>
      <c r="E482" s="225" t="s">
        <v>28</v>
      </c>
      <c r="F482" s="226"/>
      <c r="G482" s="165"/>
      <c r="H482" s="19">
        <f>SUM(H478)</f>
        <v>967</v>
      </c>
      <c r="I482" s="19">
        <f>SUM(I478)</f>
        <v>982</v>
      </c>
      <c r="J482" s="167">
        <f t="shared" si="6"/>
        <v>101.5511892450879</v>
      </c>
    </row>
    <row r="483" spans="1:10" ht="12.75">
      <c r="A483" s="174"/>
      <c r="B483" s="177"/>
      <c r="C483" s="62"/>
      <c r="D483" s="227" t="s">
        <v>48</v>
      </c>
      <c r="E483" s="228"/>
      <c r="F483" s="228"/>
      <c r="G483" s="165"/>
      <c r="H483" s="19">
        <v>1</v>
      </c>
      <c r="I483" s="19">
        <v>1</v>
      </c>
      <c r="J483" s="167">
        <f t="shared" si="6"/>
        <v>100</v>
      </c>
    </row>
    <row r="484" spans="1:10" ht="12.75">
      <c r="A484" s="174"/>
      <c r="B484" s="177">
        <v>35</v>
      </c>
      <c r="C484" s="3"/>
      <c r="D484" s="6"/>
      <c r="E484" s="10"/>
      <c r="F484" s="15" t="s">
        <v>312</v>
      </c>
      <c r="G484" s="165"/>
      <c r="H484" s="19"/>
      <c r="I484" s="19"/>
      <c r="J484" s="167"/>
    </row>
    <row r="485" spans="1:10" ht="12.75">
      <c r="A485" s="174"/>
      <c r="B485" s="177"/>
      <c r="C485" s="3">
        <v>8</v>
      </c>
      <c r="D485" s="6"/>
      <c r="E485" s="10"/>
      <c r="F485" s="8" t="s">
        <v>66</v>
      </c>
      <c r="G485" s="165"/>
      <c r="H485" s="19">
        <f>SUM(H486:H488)</f>
        <v>2299</v>
      </c>
      <c r="I485" s="19">
        <f>SUM(I486:I488)</f>
        <v>1246</v>
      </c>
      <c r="J485" s="167">
        <f t="shared" si="6"/>
        <v>54.197477163984345</v>
      </c>
    </row>
    <row r="486" spans="1:10" ht="12.75">
      <c r="A486" s="174"/>
      <c r="B486" s="177"/>
      <c r="C486" s="3"/>
      <c r="D486" s="6">
        <v>1</v>
      </c>
      <c r="E486" s="10"/>
      <c r="F486" s="8" t="s">
        <v>31</v>
      </c>
      <c r="G486" s="165"/>
      <c r="H486" s="19">
        <v>1810</v>
      </c>
      <c r="I486" s="19">
        <v>904</v>
      </c>
      <c r="J486" s="167">
        <f t="shared" si="6"/>
        <v>49.94475138121547</v>
      </c>
    </row>
    <row r="487" spans="1:10" ht="12.75">
      <c r="A487" s="174"/>
      <c r="B487" s="177"/>
      <c r="C487" s="3"/>
      <c r="D487" s="6">
        <v>2</v>
      </c>
      <c r="E487" s="10"/>
      <c r="F487" s="8" t="s">
        <v>32</v>
      </c>
      <c r="G487" s="165"/>
      <c r="H487" s="19">
        <v>489</v>
      </c>
      <c r="I487" s="19">
        <v>224</v>
      </c>
      <c r="J487" s="167">
        <f t="shared" si="6"/>
        <v>45.807770961145195</v>
      </c>
    </row>
    <row r="488" spans="1:10" ht="12.75">
      <c r="A488" s="174"/>
      <c r="B488" s="177"/>
      <c r="C488" s="3"/>
      <c r="D488" s="6">
        <v>3</v>
      </c>
      <c r="E488" s="10"/>
      <c r="F488" s="8" t="s">
        <v>67</v>
      </c>
      <c r="G488" s="165"/>
      <c r="H488" s="19"/>
      <c r="I488" s="19">
        <v>118</v>
      </c>
      <c r="J488" s="167"/>
    </row>
    <row r="489" spans="1:10" ht="12.75">
      <c r="A489" s="174"/>
      <c r="B489" s="177"/>
      <c r="C489" s="3"/>
      <c r="D489" s="6"/>
      <c r="E489" s="221" t="s">
        <v>28</v>
      </c>
      <c r="F489" s="222"/>
      <c r="G489" s="165"/>
      <c r="H489" s="19">
        <f>SUM(H485)</f>
        <v>2299</v>
      </c>
      <c r="I489" s="19">
        <f>SUM(I485)</f>
        <v>1246</v>
      </c>
      <c r="J489" s="167">
        <f t="shared" si="6"/>
        <v>54.197477163984345</v>
      </c>
    </row>
    <row r="490" spans="1:10" ht="12.75">
      <c r="A490" s="174"/>
      <c r="B490" s="177"/>
      <c r="C490" s="3"/>
      <c r="D490" s="229" t="s">
        <v>245</v>
      </c>
      <c r="E490" s="230"/>
      <c r="F490" s="231"/>
      <c r="G490" s="165"/>
      <c r="H490" s="19"/>
      <c r="I490" s="19"/>
      <c r="J490" s="167"/>
    </row>
    <row r="491" spans="1:10" ht="12.75">
      <c r="A491" s="174"/>
      <c r="B491" s="177"/>
      <c r="C491" s="62"/>
      <c r="D491" s="229" t="s">
        <v>48</v>
      </c>
      <c r="E491" s="232"/>
      <c r="F491" s="233"/>
      <c r="G491" s="165"/>
      <c r="H491" s="19">
        <v>3</v>
      </c>
      <c r="I491" s="19">
        <v>3</v>
      </c>
      <c r="J491" s="167">
        <f t="shared" si="6"/>
        <v>100</v>
      </c>
    </row>
    <row r="492" spans="1:10" ht="12.75">
      <c r="A492" s="174"/>
      <c r="B492" s="177"/>
      <c r="C492" s="62"/>
      <c r="D492" s="234" t="s">
        <v>71</v>
      </c>
      <c r="E492" s="235"/>
      <c r="F492" s="236"/>
      <c r="G492" s="165"/>
      <c r="H492" s="19"/>
      <c r="I492" s="19"/>
      <c r="J492" s="167"/>
    </row>
    <row r="493" spans="1:10" ht="12.75">
      <c r="A493" s="174"/>
      <c r="B493" s="177">
        <v>36</v>
      </c>
      <c r="C493" s="3"/>
      <c r="D493" s="6"/>
      <c r="E493" s="10"/>
      <c r="F493" s="15" t="s">
        <v>313</v>
      </c>
      <c r="G493" s="165"/>
      <c r="H493" s="19"/>
      <c r="I493" s="19"/>
      <c r="J493" s="167"/>
    </row>
    <row r="494" spans="1:10" ht="12.75">
      <c r="A494" s="174"/>
      <c r="B494" s="177"/>
      <c r="C494" s="3">
        <v>8</v>
      </c>
      <c r="D494" s="6"/>
      <c r="E494" s="10"/>
      <c r="F494" s="8" t="s">
        <v>66</v>
      </c>
      <c r="G494" s="165"/>
      <c r="H494" s="19">
        <f>SUM(H495)</f>
        <v>400</v>
      </c>
      <c r="I494" s="19">
        <f>SUM(I495)</f>
        <v>1110</v>
      </c>
      <c r="J494" s="167">
        <f t="shared" si="6"/>
        <v>277.5</v>
      </c>
    </row>
    <row r="495" spans="1:10" ht="12.75">
      <c r="A495" s="174"/>
      <c r="B495" s="177"/>
      <c r="C495" s="3"/>
      <c r="D495" s="6">
        <v>3</v>
      </c>
      <c r="E495" s="10"/>
      <c r="F495" s="8" t="s">
        <v>33</v>
      </c>
      <c r="G495" s="165"/>
      <c r="H495" s="19">
        <v>400</v>
      </c>
      <c r="I495" s="19">
        <v>1110</v>
      </c>
      <c r="J495" s="167">
        <f t="shared" si="6"/>
        <v>277.5</v>
      </c>
    </row>
    <row r="496" spans="1:10" ht="12.75">
      <c r="A496" s="174"/>
      <c r="B496" s="177"/>
      <c r="C496" s="3"/>
      <c r="D496" s="6"/>
      <c r="E496" s="221" t="s">
        <v>28</v>
      </c>
      <c r="F496" s="222"/>
      <c r="G496" s="165"/>
      <c r="H496" s="19">
        <f>SUM(H494)</f>
        <v>400</v>
      </c>
      <c r="I496" s="19">
        <f>SUM(I494)</f>
        <v>1110</v>
      </c>
      <c r="J496" s="167">
        <f t="shared" si="6"/>
        <v>277.5</v>
      </c>
    </row>
    <row r="497" spans="1:10" ht="12.75">
      <c r="A497" s="174"/>
      <c r="B497" s="177">
        <v>37</v>
      </c>
      <c r="C497" s="3"/>
      <c r="D497" s="6"/>
      <c r="E497" s="10"/>
      <c r="F497" s="15" t="s">
        <v>314</v>
      </c>
      <c r="G497" s="165"/>
      <c r="H497" s="19"/>
      <c r="I497" s="19"/>
      <c r="J497" s="167"/>
    </row>
    <row r="498" spans="1:10" ht="12.75">
      <c r="A498" s="174"/>
      <c r="B498" s="179"/>
      <c r="C498" s="3">
        <v>8</v>
      </c>
      <c r="D498" s="6"/>
      <c r="E498" s="10"/>
      <c r="F498" s="8" t="s">
        <v>66</v>
      </c>
      <c r="G498" s="165"/>
      <c r="H498" s="19">
        <f>SUM(H499)</f>
        <v>900</v>
      </c>
      <c r="I498" s="19">
        <f>SUM(I499)</f>
        <v>1949</v>
      </c>
      <c r="J498" s="167">
        <f t="shared" si="6"/>
        <v>216.55555555555557</v>
      </c>
    </row>
    <row r="499" spans="1:10" ht="12.75">
      <c r="A499" s="174"/>
      <c r="B499" s="58"/>
      <c r="C499" s="3"/>
      <c r="D499" s="6">
        <v>3</v>
      </c>
      <c r="E499" s="10"/>
      <c r="F499" s="8" t="s">
        <v>33</v>
      </c>
      <c r="G499" s="165"/>
      <c r="H499" s="19">
        <v>900</v>
      </c>
      <c r="I499" s="19">
        <v>1949</v>
      </c>
      <c r="J499" s="167">
        <f t="shared" si="6"/>
        <v>216.55555555555557</v>
      </c>
    </row>
    <row r="500" spans="1:10" ht="12.75">
      <c r="A500" s="57"/>
      <c r="B500" s="175"/>
      <c r="C500" s="3"/>
      <c r="D500" s="6"/>
      <c r="E500" s="221" t="s">
        <v>28</v>
      </c>
      <c r="F500" s="222"/>
      <c r="G500" s="165"/>
      <c r="H500" s="19">
        <f>SUM(H498)</f>
        <v>900</v>
      </c>
      <c r="I500" s="19">
        <f>SUM(I498)</f>
        <v>1949</v>
      </c>
      <c r="J500" s="167">
        <f t="shared" si="6"/>
        <v>216.55555555555557</v>
      </c>
    </row>
    <row r="501" spans="1:10" ht="12.75">
      <c r="A501" s="58"/>
      <c r="B501" s="58"/>
      <c r="C501" s="59">
        <v>8</v>
      </c>
      <c r="D501" s="58"/>
      <c r="E501" s="58"/>
      <c r="F501" s="59" t="s">
        <v>30</v>
      </c>
      <c r="G501" s="104">
        <f>SUM(G502:G504)</f>
        <v>568258</v>
      </c>
      <c r="H501" s="104">
        <f>SUM(H502:H504)</f>
        <v>674835</v>
      </c>
      <c r="I501" s="104">
        <f>SUM(I502:I504)</f>
        <v>601651</v>
      </c>
      <c r="J501" s="167">
        <f aca="true" t="shared" si="7" ref="J501:J507">SUM((I501/H501)*100)</f>
        <v>89.15527499314648</v>
      </c>
    </row>
    <row r="502" spans="1:10" ht="12.75">
      <c r="A502" s="3"/>
      <c r="B502" s="3"/>
      <c r="C502" s="3"/>
      <c r="D502" s="3">
        <v>1</v>
      </c>
      <c r="E502" s="3"/>
      <c r="F502" s="3" t="s">
        <v>31</v>
      </c>
      <c r="G502" s="104">
        <f>SUM(G7,G8,G46,G73,G107,G120,G129,G137,G213,G226,G237,G245,G253,G260,G268,G275,G285,G295,G305,G313+G327+G334+G342+G351+G360+G376+G367,G384,G396+G405+G413+G421+G429+G438+G447+G67)</f>
        <v>276014</v>
      </c>
      <c r="H502" s="104">
        <f>SUM(H7,H8,H46,H73,H107,H120,H129,H137,H213,H226,H237,H245,H253,H260,H268,H275,H285,H295,H305,H313+H327+H334+H342+H351+H360+H376+H367,H384,H396+H405+H413+H421+H429+H438+H447+H67+H455+H464+H472+H479+H486)</f>
        <v>317479</v>
      </c>
      <c r="I502" s="104">
        <f>SUM(I7,I8,I46,I73,I107,I120,I129,I137,I213,I226,I237,I245,I253,I260,I268,I275,I285,I295,I305,I313+I327+I334+I342+I351+I360+I376+I367,I384,I396+I405+I413+I421+I429+I438+I447+I67+I455+I464+I472+I479+I486)+253</f>
        <v>301955</v>
      </c>
      <c r="J502" s="167">
        <f t="shared" si="7"/>
        <v>95.11022776309615</v>
      </c>
    </row>
    <row r="503" spans="1:10" ht="12.75">
      <c r="A503" s="3"/>
      <c r="B503" s="3"/>
      <c r="C503" s="3"/>
      <c r="D503" s="3">
        <v>2</v>
      </c>
      <c r="E503" s="3"/>
      <c r="F503" s="3" t="s">
        <v>32</v>
      </c>
      <c r="G503" s="104">
        <f>SUM(G9,G10,G47,G74,G108+G130+G138,G170+G177,G214+G227,G238,G246,G254+G261,G269,G276,G286,G296,G306,G314,G328+G335+G343,G352+G385+G406,G361+G368+G377+G397+G414+G422+G430+G439+G448+G121+G68)</f>
        <v>75515</v>
      </c>
      <c r="H503" s="104">
        <f>SUM(H9,H10,H47,H74,H108+H130+H138,H170+H177,H214+H227,H238,H246,H254+H261,H269,H276,H286,H296,H306,H314,H328+H335+H343,H352+H385+H406,H361+H368+H377+H397+H414+H422+H430+H439+H448+H121+H68+H456+H465+H473+H480+H487)</f>
        <v>88260</v>
      </c>
      <c r="I503" s="104">
        <f>SUM(I9,I10,I47,I74,I108+I130+I138,I170+I177,I214+I227,I238,I246,I254+I261,I269,I276,I286,I296,I306,I314,I328+I335+I343,I352+I385+I406,I361+I368+I377+I397+I414+I422+I430+I439+I448+I121+I68+I456+I465+I473+I480+I487)+68</f>
        <v>77543</v>
      </c>
      <c r="J503" s="167">
        <f t="shared" si="7"/>
        <v>87.85746657602537</v>
      </c>
    </row>
    <row r="504" spans="1:10" ht="12.75">
      <c r="A504" s="3"/>
      <c r="B504" s="3"/>
      <c r="C504" s="3"/>
      <c r="D504" s="3">
        <v>3</v>
      </c>
      <c r="E504" s="3"/>
      <c r="F504" s="3" t="s">
        <v>33</v>
      </c>
      <c r="G504" s="104">
        <f>SUM(G11,G38,G42,G48,G59,G69,G75,G83,G87,G96,G109,G116,G122,G131,G139,G228+G239,G215,G247,G255,G329,G315,G262,G270,G277,G287,G297,G307,G353+G336+G344+G431,G362+G369+G378+G386+G398+G415+G407+G423+G440+G449+G102)</f>
        <v>216729</v>
      </c>
      <c r="H504" s="104">
        <f>SUM(H11,H38,H42,H48,H59,H69,H75,H83,H87,H96,H109,H116,H122,H131,H139,H228+H239,H215,H247,H255,H329,H315,H262,H270,H277,H287,H297,H307,H353+H336+H344+H431,H362+H369+H378+H386+H398+H415+H407+H423+H440+H449+H102+H457+H466+H474+H481+H488+H495+H499)</f>
        <v>269096</v>
      </c>
      <c r="I504" s="104">
        <f>SUM(I11,I38,I42,I48,I59,I69,I75,I83,I87,I96,I109,I116,I122,I131,I139,I228+I239,I215,I247,I255,I329,I315,I262,I270,I277,I287,I297,I307,I353+I336+I344+I431,I362+I369+I378+I386+I398+I415+I407+I423+I440+I449+I102+I457+I466+I474+I481+I488+I495+I499+I200)+933</f>
        <v>222153</v>
      </c>
      <c r="J504" s="167">
        <f t="shared" si="7"/>
        <v>82.55529625115201</v>
      </c>
    </row>
    <row r="505" spans="1:10" ht="12.75">
      <c r="A505" s="3"/>
      <c r="B505" s="3"/>
      <c r="C505" s="3">
        <v>9</v>
      </c>
      <c r="D505" s="3"/>
      <c r="E505" s="3"/>
      <c r="F505" s="4" t="s">
        <v>84</v>
      </c>
      <c r="G505" s="104">
        <f>SUM(G506:G507)</f>
        <v>14400</v>
      </c>
      <c r="H505" s="104">
        <f>SUM(H506:H507)</f>
        <v>66479</v>
      </c>
      <c r="I505" s="104">
        <f>SUM(I506:I507)</f>
        <v>121508</v>
      </c>
      <c r="J505" s="167">
        <f t="shared" si="7"/>
        <v>182.77651589223666</v>
      </c>
    </row>
    <row r="506" spans="1:10" ht="12.75">
      <c r="A506" s="3"/>
      <c r="B506" s="3"/>
      <c r="C506" s="3"/>
      <c r="D506" s="3">
        <v>1</v>
      </c>
      <c r="E506" s="3"/>
      <c r="F506" s="3" t="s">
        <v>85</v>
      </c>
      <c r="G506" s="104">
        <f>SUM(G17,G217+G61+G89)</f>
        <v>1900</v>
      </c>
      <c r="H506" s="104">
        <f>SUM(H17,H217+H61+H89+H98+H230)</f>
        <v>21190</v>
      </c>
      <c r="I506" s="104">
        <f>SUM(I17+I217+I61+I89+I98+I230+I319)</f>
        <v>27496</v>
      </c>
      <c r="J506" s="167">
        <f t="shared" si="7"/>
        <v>129.75932043416708</v>
      </c>
    </row>
    <row r="507" spans="1:10" ht="12.75">
      <c r="A507" s="3"/>
      <c r="B507" s="3"/>
      <c r="C507" s="3"/>
      <c r="D507" s="3">
        <v>2</v>
      </c>
      <c r="E507" s="3"/>
      <c r="F507" s="3" t="s">
        <v>86</v>
      </c>
      <c r="G507" s="104">
        <f>SUM(G18,G219+G62+G90+G50)</f>
        <v>12500</v>
      </c>
      <c r="H507" s="104">
        <f>SUM(H18,H219+H62+H90+H50+H388+H78+H231+H279+H299+H320+H355)</f>
        <v>45289</v>
      </c>
      <c r="I507" s="104">
        <f>SUM(I18,I219+I62+I90+I50+I388+I78+I231+I279+I299+I320+I355)</f>
        <v>94012</v>
      </c>
      <c r="J507" s="167">
        <f t="shared" si="7"/>
        <v>207.58241515599815</v>
      </c>
    </row>
    <row r="508" spans="1:10" ht="12.75">
      <c r="A508" s="3"/>
      <c r="B508" s="3"/>
      <c r="C508" s="3"/>
      <c r="D508" s="3">
        <v>3</v>
      </c>
      <c r="E508" s="3"/>
      <c r="F508" s="3" t="s">
        <v>91</v>
      </c>
      <c r="G508" s="104"/>
      <c r="H508" s="19"/>
      <c r="I508" s="19"/>
      <c r="J508" s="167"/>
    </row>
    <row r="509" spans="1:10" ht="12.75">
      <c r="A509" s="3"/>
      <c r="B509" s="3"/>
      <c r="C509" s="4">
        <v>10</v>
      </c>
      <c r="D509" s="3"/>
      <c r="E509" s="3"/>
      <c r="F509" s="4" t="s">
        <v>77</v>
      </c>
      <c r="G509" s="104">
        <f>SUM(G510:G511)</f>
        <v>2848</v>
      </c>
      <c r="H509" s="104">
        <f>SUM(H510:H511)</f>
        <v>3296</v>
      </c>
      <c r="I509" s="104">
        <f>SUM(I510:I511)</f>
        <v>4172</v>
      </c>
      <c r="J509" s="167">
        <f>SUM((I509/H509)*100)</f>
        <v>126.57766990291262</v>
      </c>
    </row>
    <row r="510" spans="1:10" ht="12.75">
      <c r="A510" s="3"/>
      <c r="B510" s="3"/>
      <c r="C510" s="3"/>
      <c r="D510" s="3">
        <v>1</v>
      </c>
      <c r="E510" s="3"/>
      <c r="F510" s="3" t="s">
        <v>92</v>
      </c>
      <c r="G510" s="104">
        <f>SUM(G22)</f>
        <v>2848</v>
      </c>
      <c r="H510" s="104">
        <f>SUM(H22)</f>
        <v>3296</v>
      </c>
      <c r="I510" s="104">
        <f>SUM(I22)</f>
        <v>1511</v>
      </c>
      <c r="J510" s="167">
        <f>SUM((I510/H510)*100)</f>
        <v>45.84344660194174</v>
      </c>
    </row>
    <row r="511" spans="1:10" ht="12.75">
      <c r="A511" s="3"/>
      <c r="B511" s="3"/>
      <c r="C511" s="3"/>
      <c r="D511" s="3">
        <v>2</v>
      </c>
      <c r="E511" s="3"/>
      <c r="F511" s="3" t="s">
        <v>93</v>
      </c>
      <c r="G511" s="104"/>
      <c r="H511" s="19"/>
      <c r="I511" s="19">
        <f>SUM(I23)</f>
        <v>2661</v>
      </c>
      <c r="J511" s="167"/>
    </row>
    <row r="512" spans="1:10" ht="12.75">
      <c r="A512" s="3"/>
      <c r="B512" s="3"/>
      <c r="C512" s="4">
        <v>11</v>
      </c>
      <c r="D512" s="3"/>
      <c r="E512" s="3"/>
      <c r="F512" s="4" t="s">
        <v>34</v>
      </c>
      <c r="G512" s="104">
        <f>SUM(G513:G515)</f>
        <v>18401</v>
      </c>
      <c r="H512" s="104">
        <f>SUM(H513:H515)</f>
        <v>49425</v>
      </c>
      <c r="I512" s="104">
        <f>SUM(I513:I515)</f>
        <v>56321</v>
      </c>
      <c r="J512" s="167">
        <f>SUM((I512/H512)*100)</f>
        <v>113.95245321193728</v>
      </c>
    </row>
    <row r="513" spans="1:10" ht="12.75">
      <c r="A513" s="3"/>
      <c r="B513" s="3"/>
      <c r="C513" s="3"/>
      <c r="D513" s="3">
        <v>1</v>
      </c>
      <c r="E513" s="3"/>
      <c r="F513" s="3" t="s">
        <v>75</v>
      </c>
      <c r="G513" s="104">
        <f>SUM(G149+G154+G159+G164+G168+G175+G182+G186+G190+G194+G144)</f>
        <v>12536</v>
      </c>
      <c r="H513" s="104">
        <f>SUM(H149+H154+H159+H164+H168+H175+H182+H186+H190+H194+H204+H144+H317+H390+H208)</f>
        <v>43560</v>
      </c>
      <c r="I513" s="104">
        <f>SUM(I149+I154+I159+I164+I168+I175+I182+I186+I190+I194+I204+I144+I317+I390+I208)+21</f>
        <v>42843</v>
      </c>
      <c r="J513" s="167">
        <f>SUM((I513/H513)*100)</f>
        <v>98.35399449035813</v>
      </c>
    </row>
    <row r="514" spans="1:10" ht="12.75">
      <c r="A514" s="3"/>
      <c r="B514" s="3"/>
      <c r="C514" s="3"/>
      <c r="D514" s="3">
        <v>2</v>
      </c>
      <c r="E514" s="3"/>
      <c r="F514" s="3" t="s">
        <v>35</v>
      </c>
      <c r="G514" s="104">
        <f>SUM(G25)</f>
        <v>5465</v>
      </c>
      <c r="H514" s="104">
        <f>SUM(H25+H233)</f>
        <v>5465</v>
      </c>
      <c r="I514" s="104">
        <f>SUM(I25+I233)</f>
        <v>13478</v>
      </c>
      <c r="J514" s="167">
        <f>SUM((I514/H514)*100)</f>
        <v>246.62397072278134</v>
      </c>
    </row>
    <row r="515" spans="1:10" ht="12.75">
      <c r="A515" s="3"/>
      <c r="B515" s="3"/>
      <c r="C515" s="3"/>
      <c r="D515" s="3">
        <v>3</v>
      </c>
      <c r="E515" s="3"/>
      <c r="F515" s="3" t="s">
        <v>94</v>
      </c>
      <c r="G515" s="104">
        <f>SUM(G28)</f>
        <v>400</v>
      </c>
      <c r="H515" s="104">
        <f>SUM(H28)</f>
        <v>400</v>
      </c>
      <c r="I515" s="104">
        <f>SUM(I28)</f>
        <v>0</v>
      </c>
      <c r="J515" s="167">
        <f>SUM((I515/H515)*100)</f>
        <v>0</v>
      </c>
    </row>
    <row r="516" spans="1:10" ht="12.75">
      <c r="A516" s="3"/>
      <c r="B516" s="3"/>
      <c r="C516" s="4">
        <v>12</v>
      </c>
      <c r="D516" s="3"/>
      <c r="E516" s="3"/>
      <c r="F516" s="4" t="s">
        <v>36</v>
      </c>
      <c r="G516" s="104">
        <f>SUM(G517:G519)</f>
        <v>4057</v>
      </c>
      <c r="H516" s="104">
        <f>SUM(H517:H519)</f>
        <v>43305</v>
      </c>
      <c r="I516" s="104">
        <f>SUM(I517:I519)</f>
        <v>0</v>
      </c>
      <c r="J516" s="167">
        <f>SUM((I516/H516)*100)</f>
        <v>0</v>
      </c>
    </row>
    <row r="517" spans="1:10" ht="12.75">
      <c r="A517" s="3"/>
      <c r="B517" s="3"/>
      <c r="C517" s="3"/>
      <c r="D517" s="3">
        <v>1</v>
      </c>
      <c r="E517" s="3"/>
      <c r="F517" s="3" t="s">
        <v>37</v>
      </c>
      <c r="G517" s="104"/>
      <c r="H517" s="19"/>
      <c r="I517" s="19"/>
      <c r="J517" s="167"/>
    </row>
    <row r="518" spans="1:10" ht="12.75">
      <c r="A518" s="3"/>
      <c r="B518" s="3"/>
      <c r="C518" s="3"/>
      <c r="D518" s="3">
        <v>2</v>
      </c>
      <c r="E518" s="3"/>
      <c r="F518" s="3" t="s">
        <v>38</v>
      </c>
      <c r="G518" s="104"/>
      <c r="H518" s="19"/>
      <c r="I518" s="19"/>
      <c r="J518" s="167"/>
    </row>
    <row r="519" spans="1:10" ht="12.75">
      <c r="A519" s="3"/>
      <c r="B519" s="3"/>
      <c r="C519" s="3"/>
      <c r="D519" s="3">
        <v>3</v>
      </c>
      <c r="E519" s="3"/>
      <c r="F519" s="3" t="s">
        <v>39</v>
      </c>
      <c r="G519" s="104">
        <f>SUM(G30)</f>
        <v>4057</v>
      </c>
      <c r="H519" s="104">
        <f>SUM(H30)</f>
        <v>43305</v>
      </c>
      <c r="I519" s="104">
        <f>SUM(I30)</f>
        <v>0</v>
      </c>
      <c r="J519" s="167">
        <f>SUM((I519/H519)*100)</f>
        <v>0</v>
      </c>
    </row>
    <row r="520" spans="1:10" ht="12.75">
      <c r="A520" s="3"/>
      <c r="B520" s="3"/>
      <c r="C520" s="4">
        <v>13</v>
      </c>
      <c r="D520" s="3"/>
      <c r="E520" s="3"/>
      <c r="F520" s="4" t="s">
        <v>40</v>
      </c>
      <c r="G520" s="104">
        <f>SUM(G521:G522)</f>
        <v>0</v>
      </c>
      <c r="H520" s="19"/>
      <c r="I520" s="19"/>
      <c r="J520" s="167"/>
    </row>
    <row r="521" spans="1:10" ht="12.75">
      <c r="A521" s="3"/>
      <c r="B521" s="3"/>
      <c r="C521" s="3"/>
      <c r="D521" s="3">
        <v>1</v>
      </c>
      <c r="E521" s="3"/>
      <c r="F521" s="3" t="s">
        <v>41</v>
      </c>
      <c r="G521" s="104"/>
      <c r="H521" s="19"/>
      <c r="I521" s="19"/>
      <c r="J521" s="167"/>
    </row>
    <row r="522" spans="1:10" ht="12.75">
      <c r="A522" s="3"/>
      <c r="B522" s="3"/>
      <c r="C522" s="3"/>
      <c r="D522" s="3">
        <v>2</v>
      </c>
      <c r="E522" s="3"/>
      <c r="F522" s="3" t="s">
        <v>42</v>
      </c>
      <c r="G522" s="104"/>
      <c r="H522" s="19"/>
      <c r="I522" s="19"/>
      <c r="J522" s="167"/>
    </row>
    <row r="523" spans="1:10" ht="12.75">
      <c r="A523" s="3"/>
      <c r="B523" s="3"/>
      <c r="C523" s="4">
        <v>14</v>
      </c>
      <c r="D523" s="3"/>
      <c r="E523" s="3"/>
      <c r="F523" s="4" t="s">
        <v>43</v>
      </c>
      <c r="G523" s="104">
        <f>SUM(G524:G525)</f>
        <v>0</v>
      </c>
      <c r="H523" s="19"/>
      <c r="I523" s="19"/>
      <c r="J523" s="167"/>
    </row>
    <row r="524" spans="1:10" ht="12.75">
      <c r="A524" s="3"/>
      <c r="B524" s="3"/>
      <c r="C524" s="3"/>
      <c r="D524" s="3">
        <v>1</v>
      </c>
      <c r="E524" s="3"/>
      <c r="F524" s="3" t="s">
        <v>44</v>
      </c>
      <c r="G524" s="104"/>
      <c r="H524" s="19"/>
      <c r="I524" s="19"/>
      <c r="J524" s="167"/>
    </row>
    <row r="525" spans="1:10" ht="13.5" thickBot="1">
      <c r="A525" s="5"/>
      <c r="B525" s="5"/>
      <c r="C525" s="5"/>
      <c r="D525" s="5">
        <v>2</v>
      </c>
      <c r="E525" s="5">
        <f>SUM(G530+G531+G536+G537)</f>
        <v>83</v>
      </c>
      <c r="F525" s="5" t="s">
        <v>45</v>
      </c>
      <c r="G525" s="112"/>
      <c r="H525" s="20"/>
      <c r="I525" s="20"/>
      <c r="J525" s="167"/>
    </row>
    <row r="526" spans="1:10" ht="12.75">
      <c r="A526" s="18"/>
      <c r="B526" s="18"/>
      <c r="C526" s="18"/>
      <c r="D526" s="18"/>
      <c r="E526" s="18"/>
      <c r="F526" s="18"/>
      <c r="G526" s="113"/>
      <c r="H526" s="18"/>
      <c r="I526" s="18"/>
      <c r="J526" s="167"/>
    </row>
    <row r="527" spans="1:10" ht="12.75">
      <c r="A527" s="3"/>
      <c r="B527" s="3"/>
      <c r="C527" s="221" t="s">
        <v>95</v>
      </c>
      <c r="D527" s="276"/>
      <c r="E527" s="277"/>
      <c r="F527" s="8"/>
      <c r="G527" s="114">
        <f>SUM(G501,G505,G509,G512+G516+G520+G523)</f>
        <v>607964</v>
      </c>
      <c r="H527" s="114">
        <f>SUM(H501,H505,H509,H512+H516+H520+H523)</f>
        <v>837340</v>
      </c>
      <c r="I527" s="114">
        <f>SUM(I501,I505,I509,I512+I516+I520+I523)</f>
        <v>783652</v>
      </c>
      <c r="J527" s="167">
        <f>SUM((I527/H527)*100)</f>
        <v>93.58826760933432</v>
      </c>
    </row>
    <row r="528" spans="1:10" ht="12.75">
      <c r="A528" s="237" t="s">
        <v>96</v>
      </c>
      <c r="B528" s="224"/>
      <c r="C528" s="224"/>
      <c r="D528" s="224"/>
      <c r="E528" s="17"/>
      <c r="F528" s="11"/>
      <c r="G528" s="104"/>
      <c r="H528" s="19"/>
      <c r="I528" s="19"/>
      <c r="J528" s="19"/>
    </row>
    <row r="529" spans="1:10" ht="12.75">
      <c r="A529" s="19"/>
      <c r="B529" s="19"/>
      <c r="C529" s="19"/>
      <c r="D529" s="19"/>
      <c r="E529" s="19"/>
      <c r="F529" s="19"/>
      <c r="G529" s="104"/>
      <c r="H529" s="19"/>
      <c r="I529" s="19"/>
      <c r="J529" s="19"/>
    </row>
    <row r="530" spans="1:10" ht="12.75">
      <c r="A530" s="19"/>
      <c r="B530" s="19"/>
      <c r="C530" s="237" t="s">
        <v>231</v>
      </c>
      <c r="D530" s="224"/>
      <c r="E530" s="224"/>
      <c r="F530" s="222"/>
      <c r="G530" s="104">
        <v>15</v>
      </c>
      <c r="H530" s="19">
        <v>16</v>
      </c>
      <c r="I530" s="19">
        <v>14</v>
      </c>
      <c r="J530" s="19"/>
    </row>
    <row r="531" spans="1:10" ht="12.75">
      <c r="A531" s="19"/>
      <c r="B531" s="19"/>
      <c r="C531" s="237" t="s">
        <v>229</v>
      </c>
      <c r="D531" s="224"/>
      <c r="E531" s="224"/>
      <c r="F531" s="222"/>
      <c r="G531" s="104">
        <f>SUM(G54+G112+G125+G222+G241+G249+G264+G272+G281+G289+G302+G310+G324+G331+G357+G364)</f>
        <v>58</v>
      </c>
      <c r="H531" s="104">
        <f>SUM(H54+H112+H125+H222+H241+H249+H264+H272+H281+H289+H302+H310+H324+H331+H357+H364)</f>
        <v>57</v>
      </c>
      <c r="I531" s="104">
        <f>SUM(I54+I112+I125+I222+I241+I249+I264+I272+I281+I289+I302+I310+I324+I331+I357+I364)</f>
        <v>54</v>
      </c>
      <c r="J531" s="19"/>
    </row>
    <row r="532" spans="1:10" ht="12.75">
      <c r="A532" s="19"/>
      <c r="B532" s="19"/>
      <c r="C532" s="237" t="s">
        <v>171</v>
      </c>
      <c r="D532" s="224"/>
      <c r="E532" s="224"/>
      <c r="F532" s="222"/>
      <c r="G532" s="104">
        <f>SUM(G372+G380+G392+G401+G409+G417+G425+G434+G443)</f>
        <v>35</v>
      </c>
      <c r="H532" s="104">
        <f>SUM(H372+H380+H392+H401+H409+H417+H425+H434+H443)</f>
        <v>35</v>
      </c>
      <c r="I532" s="104">
        <f>SUM(I372+I380+I392+I401+I409+I417+I425+I434+I443)</f>
        <v>35</v>
      </c>
      <c r="J532" s="19"/>
    </row>
    <row r="533" spans="1:10" ht="12.75">
      <c r="A533" s="19"/>
      <c r="B533" s="19"/>
      <c r="C533" s="237" t="s">
        <v>246</v>
      </c>
      <c r="D533" s="224"/>
      <c r="E533" s="224"/>
      <c r="F533" s="222"/>
      <c r="G533" s="104">
        <v>1.5</v>
      </c>
      <c r="H533" s="19">
        <v>1.5</v>
      </c>
      <c r="I533" s="19">
        <v>1.5</v>
      </c>
      <c r="J533" s="19"/>
    </row>
    <row r="534" spans="1:10" ht="12.75">
      <c r="A534" s="19"/>
      <c r="B534" s="19"/>
      <c r="C534" s="237" t="s">
        <v>247</v>
      </c>
      <c r="D534" s="224"/>
      <c r="E534" s="224"/>
      <c r="F534" s="222"/>
      <c r="G534" s="104">
        <v>2.2</v>
      </c>
      <c r="H534" s="19">
        <v>2.2</v>
      </c>
      <c r="I534" s="19">
        <v>2.2</v>
      </c>
      <c r="J534" s="19"/>
    </row>
    <row r="535" spans="1:10" ht="12.75">
      <c r="A535" s="19"/>
      <c r="B535" s="19"/>
      <c r="C535" s="256" t="s">
        <v>271</v>
      </c>
      <c r="D535" s="257"/>
      <c r="E535" s="257"/>
      <c r="F535" s="258"/>
      <c r="G535" s="104">
        <v>24</v>
      </c>
      <c r="H535" s="19">
        <v>24</v>
      </c>
      <c r="I535" s="19">
        <v>4</v>
      </c>
      <c r="J535" s="19"/>
    </row>
    <row r="536" spans="1:10" ht="12.75">
      <c r="A536" s="19"/>
      <c r="B536" s="19"/>
      <c r="C536" s="256" t="s">
        <v>169</v>
      </c>
      <c r="D536" s="257"/>
      <c r="E536" s="257"/>
      <c r="F536" s="258"/>
      <c r="G536" s="104">
        <f>SUM(G55+G282)</f>
        <v>9</v>
      </c>
      <c r="H536" s="104">
        <f>SUM(H55+H282+H290)</f>
        <v>10</v>
      </c>
      <c r="I536" s="104">
        <f>SUM(I55+I282+I290)</f>
        <v>9</v>
      </c>
      <c r="J536" s="19"/>
    </row>
    <row r="537" spans="1:10" ht="12.75">
      <c r="A537" s="19"/>
      <c r="B537" s="19"/>
      <c r="C537" s="260" t="s">
        <v>230</v>
      </c>
      <c r="D537" s="224"/>
      <c r="E537" s="224"/>
      <c r="F537" s="222"/>
      <c r="G537" s="112">
        <v>1</v>
      </c>
      <c r="H537" s="19">
        <v>0</v>
      </c>
      <c r="I537" s="19">
        <v>13</v>
      </c>
      <c r="J537" s="19"/>
    </row>
    <row r="538" spans="1:10" ht="12.75">
      <c r="A538" s="20"/>
      <c r="B538" s="20"/>
      <c r="C538" s="245" t="s">
        <v>248</v>
      </c>
      <c r="D538" s="246"/>
      <c r="E538" s="246"/>
      <c r="F538" s="247"/>
      <c r="G538" s="118">
        <f>SUM(G530+G531+G536+G537)+0.75</f>
        <v>83.75</v>
      </c>
      <c r="H538" s="118">
        <f>SUM(H530+H531+H536+H537)+0.75</f>
        <v>83.75</v>
      </c>
      <c r="I538" s="118">
        <f>SUM(I530+I531+I536)</f>
        <v>77</v>
      </c>
      <c r="J538" s="161"/>
    </row>
    <row r="539" spans="1:10" ht="12.75">
      <c r="A539" s="19"/>
      <c r="B539" s="19"/>
      <c r="C539" s="242" t="s">
        <v>249</v>
      </c>
      <c r="D539" s="243"/>
      <c r="E539" s="243"/>
      <c r="F539" s="244"/>
      <c r="G539" s="19">
        <f>SUM(G534+G532)</f>
        <v>37.2</v>
      </c>
      <c r="H539" s="19">
        <f>SUM(H534+H532)</f>
        <v>37.2</v>
      </c>
      <c r="I539" s="19">
        <f>SUM(I534+I532)</f>
        <v>37.2</v>
      </c>
      <c r="J539" s="19"/>
    </row>
    <row r="540" spans="1:10" ht="12.75">
      <c r="A540" s="19"/>
      <c r="B540" s="19"/>
      <c r="C540" s="223" t="s">
        <v>318</v>
      </c>
      <c r="D540" s="224"/>
      <c r="E540" s="224"/>
      <c r="F540" s="222"/>
      <c r="G540" s="19"/>
      <c r="H540" s="19">
        <f>SUM(H460+H468+H476+H483+H491)</f>
        <v>22</v>
      </c>
      <c r="I540" s="19">
        <f>SUM(I460+I468+I476+I483+I491)</f>
        <v>22</v>
      </c>
      <c r="J540" s="19"/>
    </row>
    <row r="541" spans="1:10" ht="12.75">
      <c r="A541" s="19"/>
      <c r="B541" s="19"/>
      <c r="C541" s="242" t="s">
        <v>250</v>
      </c>
      <c r="D541" s="243"/>
      <c r="E541" s="243"/>
      <c r="F541" s="244"/>
      <c r="G541" s="161">
        <f>SUM(G538:G539)</f>
        <v>120.95</v>
      </c>
      <c r="H541" s="161">
        <f>SUM(H538:H540)</f>
        <v>142.95</v>
      </c>
      <c r="I541" s="161">
        <f>SUM(I538:I540)-13</f>
        <v>123.19999999999999</v>
      </c>
      <c r="J541" s="19"/>
    </row>
    <row r="542" spans="1:6" ht="12.75">
      <c r="A542" s="21"/>
      <c r="B542" s="21"/>
      <c r="C542" s="21"/>
      <c r="D542" s="21"/>
      <c r="E542" s="21"/>
      <c r="F542" s="21"/>
    </row>
  </sheetData>
  <sheetProtection/>
  <mergeCells count="164">
    <mergeCell ref="D401:F401"/>
    <mergeCell ref="D402:F402"/>
    <mergeCell ref="D400:F400"/>
    <mergeCell ref="D452:F452"/>
    <mergeCell ref="D425:F425"/>
    <mergeCell ref="E432:F432"/>
    <mergeCell ref="D434:F434"/>
    <mergeCell ref="E441:F441"/>
    <mergeCell ref="D435:F435"/>
    <mergeCell ref="D426:F426"/>
    <mergeCell ref="D451:F451"/>
    <mergeCell ref="D443:F443"/>
    <mergeCell ref="E450:F450"/>
    <mergeCell ref="D331:F331"/>
    <mergeCell ref="D323:F323"/>
    <mergeCell ref="E416:F416"/>
    <mergeCell ref="D417:F417"/>
    <mergeCell ref="D418:F418"/>
    <mergeCell ref="E424:F424"/>
    <mergeCell ref="E399:F399"/>
    <mergeCell ref="E408:F408"/>
    <mergeCell ref="D409:F409"/>
    <mergeCell ref="D410:F410"/>
    <mergeCell ref="E321:F321"/>
    <mergeCell ref="D373:F373"/>
    <mergeCell ref="E370:F370"/>
    <mergeCell ref="D372:F372"/>
    <mergeCell ref="E379:F379"/>
    <mergeCell ref="D380:F380"/>
    <mergeCell ref="E363:F363"/>
    <mergeCell ref="D322:F322"/>
    <mergeCell ref="D324:F324"/>
    <mergeCell ref="E330:F330"/>
    <mergeCell ref="D347:F347"/>
    <mergeCell ref="D348:F348"/>
    <mergeCell ref="E356:F356"/>
    <mergeCell ref="D357:F357"/>
    <mergeCell ref="D393:F393"/>
    <mergeCell ref="D364:F364"/>
    <mergeCell ref="E391:F391"/>
    <mergeCell ref="D392:F392"/>
    <mergeCell ref="D381:F381"/>
    <mergeCell ref="D309:F309"/>
    <mergeCell ref="D310:F310"/>
    <mergeCell ref="D290:F290"/>
    <mergeCell ref="E308:F308"/>
    <mergeCell ref="D302:F302"/>
    <mergeCell ref="C527:E527"/>
    <mergeCell ref="E337:F337"/>
    <mergeCell ref="D338:F338"/>
    <mergeCell ref="D339:F339"/>
    <mergeCell ref="E345:F345"/>
    <mergeCell ref="E263:F263"/>
    <mergeCell ref="E280:F280"/>
    <mergeCell ref="D282:F282"/>
    <mergeCell ref="E301:F301"/>
    <mergeCell ref="E288:F288"/>
    <mergeCell ref="D291:F291"/>
    <mergeCell ref="D289:F289"/>
    <mergeCell ref="E271:F271"/>
    <mergeCell ref="D272:F272"/>
    <mergeCell ref="E292:F292"/>
    <mergeCell ref="D250:F250"/>
    <mergeCell ref="D223:F223"/>
    <mergeCell ref="E234:F234"/>
    <mergeCell ref="E240:F240"/>
    <mergeCell ref="D241:F241"/>
    <mergeCell ref="D242:F242"/>
    <mergeCell ref="E195:F195"/>
    <mergeCell ref="E248:F248"/>
    <mergeCell ref="D249:F249"/>
    <mergeCell ref="E210:F210"/>
    <mergeCell ref="D222:F222"/>
    <mergeCell ref="E221:F221"/>
    <mergeCell ref="E201:F201"/>
    <mergeCell ref="D34:F34"/>
    <mergeCell ref="E39:F39"/>
    <mergeCell ref="E43:F43"/>
    <mergeCell ref="E53:F53"/>
    <mergeCell ref="A3:D3"/>
    <mergeCell ref="D32:F32"/>
    <mergeCell ref="E31:F31"/>
    <mergeCell ref="E4:F4"/>
    <mergeCell ref="E2:E3"/>
    <mergeCell ref="F2:F3"/>
    <mergeCell ref="D56:F56"/>
    <mergeCell ref="E84:F84"/>
    <mergeCell ref="E91:F91"/>
    <mergeCell ref="D54:F54"/>
    <mergeCell ref="D55:F55"/>
    <mergeCell ref="E99:F99"/>
    <mergeCell ref="E64:F64"/>
    <mergeCell ref="E70:F70"/>
    <mergeCell ref="E79:F79"/>
    <mergeCell ref="D80:F80"/>
    <mergeCell ref="E110:F110"/>
    <mergeCell ref="D112:F112"/>
    <mergeCell ref="C537:F537"/>
    <mergeCell ref="D126:F126"/>
    <mergeCell ref="D125:F125"/>
    <mergeCell ref="E132:F132"/>
    <mergeCell ref="D133:F133"/>
    <mergeCell ref="D134:F134"/>
    <mergeCell ref="E140:F140"/>
    <mergeCell ref="D264:F264"/>
    <mergeCell ref="C536:F536"/>
    <mergeCell ref="C535:F535"/>
    <mergeCell ref="C532:F532"/>
    <mergeCell ref="C534:F534"/>
    <mergeCell ref="C533:F533"/>
    <mergeCell ref="E117:F117"/>
    <mergeCell ref="E178:F178"/>
    <mergeCell ref="E179:F179"/>
    <mergeCell ref="E183:F183"/>
    <mergeCell ref="E187:F187"/>
    <mergeCell ref="D33:F33"/>
    <mergeCell ref="E257:F257"/>
    <mergeCell ref="D281:F281"/>
    <mergeCell ref="E124:F124"/>
    <mergeCell ref="D113:F113"/>
    <mergeCell ref="D141:F141"/>
    <mergeCell ref="E145:F145"/>
    <mergeCell ref="E146:F146"/>
    <mergeCell ref="E150:F150"/>
    <mergeCell ref="E151:F151"/>
    <mergeCell ref="C531:F531"/>
    <mergeCell ref="E155:F155"/>
    <mergeCell ref="E156:F156"/>
    <mergeCell ref="E172:F172"/>
    <mergeCell ref="E160:F160"/>
    <mergeCell ref="E161:F161"/>
    <mergeCell ref="E165:F165"/>
    <mergeCell ref="E171:F171"/>
    <mergeCell ref="E256:F256"/>
    <mergeCell ref="E191:F191"/>
    <mergeCell ref="E103:F103"/>
    <mergeCell ref="D111:F111"/>
    <mergeCell ref="D371:F371"/>
    <mergeCell ref="C541:F541"/>
    <mergeCell ref="D433:F433"/>
    <mergeCell ref="D442:F442"/>
    <mergeCell ref="D444:F444"/>
    <mergeCell ref="C539:F539"/>
    <mergeCell ref="C538:F538"/>
    <mergeCell ref="A528:D528"/>
    <mergeCell ref="E467:F467"/>
    <mergeCell ref="D468:F468"/>
    <mergeCell ref="D469:F469"/>
    <mergeCell ref="E475:F475"/>
    <mergeCell ref="D476:F476"/>
    <mergeCell ref="E458:F458"/>
    <mergeCell ref="D459:F459"/>
    <mergeCell ref="D460:F460"/>
    <mergeCell ref="D461:F461"/>
    <mergeCell ref="E496:F496"/>
    <mergeCell ref="E500:F500"/>
    <mergeCell ref="C540:F540"/>
    <mergeCell ref="E482:F482"/>
    <mergeCell ref="D483:F483"/>
    <mergeCell ref="E489:F489"/>
    <mergeCell ref="D490:F490"/>
    <mergeCell ref="D491:F491"/>
    <mergeCell ref="D492:F492"/>
    <mergeCell ref="C530:F530"/>
  </mergeCells>
  <printOptions/>
  <pageMargins left="0.2362204724409449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&amp;R 3.számú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ul-bzsuzsa</dc:creator>
  <cp:keywords/>
  <dc:description/>
  <cp:lastModifiedBy>Csanád</cp:lastModifiedBy>
  <cp:lastPrinted>2011-11-17T16:51:07Z</cp:lastPrinted>
  <dcterms:created xsi:type="dcterms:W3CDTF">2007-02-16T10:07:36Z</dcterms:created>
  <dcterms:modified xsi:type="dcterms:W3CDTF">2012-04-03T07:16:54Z</dcterms:modified>
  <cp:category/>
  <cp:version/>
  <cp:contentType/>
  <cp:contentStatus/>
</cp:coreProperties>
</file>