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bevételek intézményi " sheetId="1" r:id="rId1"/>
    <sheet name="kiadások intézményi" sheetId="2" r:id="rId2"/>
  </sheets>
  <definedNames>
    <definedName name="_xlnm.Print_Titles" localSheetId="0">'bevételek intézményi '!$1:$2</definedName>
    <definedName name="_xlnm.Print_Titles" localSheetId="1">'kiadások intézményi'!$2:$3</definedName>
  </definedNames>
  <calcPr fullCalcOnLoad="1"/>
</workbook>
</file>

<file path=xl/sharedStrings.xml><?xml version="1.0" encoding="utf-8"?>
<sst xmlns="http://schemas.openxmlformats.org/spreadsheetml/2006/main" count="580" uniqueCount="263">
  <si>
    <t>Cím</t>
  </si>
  <si>
    <t>Alcím</t>
  </si>
  <si>
    <t>száma:</t>
  </si>
  <si>
    <t>Előir.cs.</t>
  </si>
  <si>
    <t>Intézményi működési bevétel</t>
  </si>
  <si>
    <t>Cím megnevezése</t>
  </si>
  <si>
    <t>Pénzügyi befektetések bevételei</t>
  </si>
  <si>
    <t>Előző évi pénzmaradvány</t>
  </si>
  <si>
    <t>Működési célú pénzmaradvány</t>
  </si>
  <si>
    <t>Felhalmozási célú pénzmaradvány</t>
  </si>
  <si>
    <t>Hitel</t>
  </si>
  <si>
    <t>TB-től támogatásértékű bevétel</t>
  </si>
  <si>
    <t>Alcím, előirányzat- csoport,jogcím csoport, kiemelt előirányzat megnevezése</t>
  </si>
  <si>
    <t>Helyi adók</t>
  </si>
  <si>
    <t>Normatív állami hozzájárulások</t>
  </si>
  <si>
    <t>Normatív kötött felhasználású központi támogatás</t>
  </si>
  <si>
    <t>Élőző évi kp-i költségvetési kieg. és visszatérítés</t>
  </si>
  <si>
    <t>Felhalmozási célú támogatásértékű bevétel</t>
  </si>
  <si>
    <t>Működési célú támogatásértékű bevétel</t>
  </si>
  <si>
    <t>Átvett pénzeszközök</t>
  </si>
  <si>
    <t>Felhalmozási célú pénzeszközátvétel</t>
  </si>
  <si>
    <t>Működési célú pénzeszközátvétel</t>
  </si>
  <si>
    <t>Működési cálú hitel</t>
  </si>
  <si>
    <t>Felhalmozási célú hitel</t>
  </si>
  <si>
    <t>Átengedett központi adók</t>
  </si>
  <si>
    <t>Kiem.ei.</t>
  </si>
  <si>
    <t>Támogatásértékű bevételek, értékpapírok</t>
  </si>
  <si>
    <t>Rövid lejáratú értékpapírok értékesítése</t>
  </si>
  <si>
    <t>összesen</t>
  </si>
  <si>
    <t>Kiem. ei.sz.</t>
  </si>
  <si>
    <t>Működési kiadások</t>
  </si>
  <si>
    <t>Személyi juttatások</t>
  </si>
  <si>
    <t>Munkaadókat terhelő járulékok</t>
  </si>
  <si>
    <t>Dologi kiadások</t>
  </si>
  <si>
    <t>Véglegesen átadott pénzeszközök</t>
  </si>
  <si>
    <t>Működési célú pénzeszköz átadás államháztartáson kívülre</t>
  </si>
  <si>
    <t xml:space="preserve">Kölcsönök nyújtása,törlesztése,értékpapírbeváltás és vásárlás </t>
  </si>
  <si>
    <t>Működési célú támogatási kölcsön</t>
  </si>
  <si>
    <t>Felhalmozási célú támogatási kölcsön</t>
  </si>
  <si>
    <t>Rövid lejáratú értékpapír vásárlás</t>
  </si>
  <si>
    <t>Hitelek</t>
  </si>
  <si>
    <t>Működési célú törlesztés</t>
  </si>
  <si>
    <t>Felhalmozási célú törlesztés</t>
  </si>
  <si>
    <t>Pénzforgalom nélküli kiadások</t>
  </si>
  <si>
    <t>Céltartalék</t>
  </si>
  <si>
    <t>Államháztartási tartalék</t>
  </si>
  <si>
    <t>Főfoglalkozású köztisztviselő</t>
  </si>
  <si>
    <t>Főfoglalkozású közalkalmazott</t>
  </si>
  <si>
    <r>
      <t>Foglalkoztatottak átlaglészáma (fő) :</t>
    </r>
    <r>
      <rPr>
        <sz val="8"/>
        <rFont val="Times New Roman"/>
        <family val="1"/>
      </rPr>
      <t xml:space="preserve"> képviselők nélkül</t>
    </r>
  </si>
  <si>
    <t>2/a</t>
  </si>
  <si>
    <t>2/b</t>
  </si>
  <si>
    <t>Közutak üzemeltetése</t>
  </si>
  <si>
    <t>2/c</t>
  </si>
  <si>
    <t>Munka Törvénykönyve szerinti foglalkoztatott</t>
  </si>
  <si>
    <t>2/d</t>
  </si>
  <si>
    <t>2/e</t>
  </si>
  <si>
    <t>2/f</t>
  </si>
  <si>
    <t>Város- és községgazdálkodás</t>
  </si>
  <si>
    <t xml:space="preserve">Foglalkoztatottak átlaglészáma (fő) </t>
  </si>
  <si>
    <t>2/g</t>
  </si>
  <si>
    <t>Közvilágítás</t>
  </si>
  <si>
    <t>2/h</t>
  </si>
  <si>
    <t>Temetkezés és ehhez kapcsolódó szolgáltatás</t>
  </si>
  <si>
    <t>2/i</t>
  </si>
  <si>
    <t>Működési kiadás</t>
  </si>
  <si>
    <t>Dologi kiadás</t>
  </si>
  <si>
    <t>3/a</t>
  </si>
  <si>
    <t>Védőnői szolgálat</t>
  </si>
  <si>
    <t>Foglalkoztatottak átlaglétszáma</t>
  </si>
  <si>
    <t>3/b</t>
  </si>
  <si>
    <t>3/c</t>
  </si>
  <si>
    <t>3/d</t>
  </si>
  <si>
    <t>Társadalom- és szociálpolitikai juttatások</t>
  </si>
  <si>
    <t>3/e</t>
  </si>
  <si>
    <t>Támogatásértékű kiadások</t>
  </si>
  <si>
    <t>Szociális étkeztetés</t>
  </si>
  <si>
    <t>Önkormányzati Konyha</t>
  </si>
  <si>
    <t>Óvodai intézményi étkeztetés</t>
  </si>
  <si>
    <t>Iskolai intézményi étkeztetés</t>
  </si>
  <si>
    <t>Munkahelyi vendéglátás</t>
  </si>
  <si>
    <t>Felhalmozási kiadások</t>
  </si>
  <si>
    <t>Felújítások</t>
  </si>
  <si>
    <t>Beruházások</t>
  </si>
  <si>
    <t>Felújítás</t>
  </si>
  <si>
    <t>Művelődési Ház rekonstrukciója</t>
  </si>
  <si>
    <t>Pénzügyi befektetések kiadásai</t>
  </si>
  <si>
    <t>Támogatásértékű működési kiadás</t>
  </si>
  <si>
    <t>Támogatásértékű felhalmozási kiadás</t>
  </si>
  <si>
    <t>Felhalmozási célú pénzeszköz átadás államháztartáson kívülre</t>
  </si>
  <si>
    <t>KIADÁSOK ÖSSZESEN</t>
  </si>
  <si>
    <t>Alkalmazotti létszám:</t>
  </si>
  <si>
    <t>Illetékek</t>
  </si>
  <si>
    <t>Támogatások</t>
  </si>
  <si>
    <t>Önkormányzatok költségvetési támogatása</t>
  </si>
  <si>
    <t>Felhalmozási és tőkejellegű bevételek</t>
  </si>
  <si>
    <t>Támogatásértékű bevételek</t>
  </si>
  <si>
    <t>Támogatásértékű működési bevétel</t>
  </si>
  <si>
    <t>Jogcím</t>
  </si>
  <si>
    <t>Működési bevételek</t>
  </si>
  <si>
    <t>Önkormányzatok sajátos működési bevételei</t>
  </si>
  <si>
    <t>Központosított állami támogatás</t>
  </si>
  <si>
    <t>Fejlesztési célú támogatás</t>
  </si>
  <si>
    <t>Tárgyi eszközök immateriális javak értékesítése</t>
  </si>
  <si>
    <t>Önkorm.sajátos felhalmozási és tőkebevéte</t>
  </si>
  <si>
    <t>Támogatásértékű működési bevételek</t>
  </si>
  <si>
    <t>Polgármesteri Hivatal</t>
  </si>
  <si>
    <t>Hatósági jogkörhöz kapcsolódó bevételek</t>
  </si>
  <si>
    <t>Intézményi működéshez kapcsolódó egyéb bevétel</t>
  </si>
  <si>
    <t>Önkormányzatok elszámolása</t>
  </si>
  <si>
    <t>Önkormányzatok sajátos működési bevétele</t>
  </si>
  <si>
    <t>iparűzési adó</t>
  </si>
  <si>
    <t>ebből :kommunális adó</t>
  </si>
  <si>
    <t xml:space="preserve">                     SZJAhelyben maradó</t>
  </si>
  <si>
    <t xml:space="preserve">                    Jövedelemkülönbség mérséklés</t>
  </si>
  <si>
    <t xml:space="preserve">                    Gépjárműadó</t>
  </si>
  <si>
    <t>Normatív állami hozzájárulás</t>
  </si>
  <si>
    <t>Normatív  kötött felhasználású támogatás</t>
  </si>
  <si>
    <t>Tárgyi eszköz és immateriális javak értékesítése</t>
  </si>
  <si>
    <t>Önkormányzatok sajátos felhalmozási és tőkebevétele</t>
  </si>
  <si>
    <t>telekértékesítés</t>
  </si>
  <si>
    <t>Működési célú hitel</t>
  </si>
  <si>
    <t>Város- és községgazdálkodási szolgáltatás</t>
  </si>
  <si>
    <t xml:space="preserve">Intézményi működéshez kapcsolódó egyéb bevétel </t>
  </si>
  <si>
    <t>ÁFA bevétel</t>
  </si>
  <si>
    <t>Intézményi működés bevétel</t>
  </si>
  <si>
    <t>Bevételek összesen</t>
  </si>
  <si>
    <t>Támogatásértékű bevétel</t>
  </si>
  <si>
    <t>Átvett pénzeszköz</t>
  </si>
  <si>
    <t>Működési bevétel</t>
  </si>
  <si>
    <t xml:space="preserve">Polgármesteri Hivatal </t>
  </si>
  <si>
    <t>Főfoglalkozású közalkalmazott( ebből 8 fő óvodapedagógus,4 fő dajka)</t>
  </si>
  <si>
    <t>telekadó</t>
  </si>
  <si>
    <t>Bírságok, pótlékok és egyéb sajátos bevételek( szoc. bérlakás bérleti díj)</t>
  </si>
  <si>
    <t xml:space="preserve">                                                                                                                                 </t>
  </si>
  <si>
    <t xml:space="preserve"> </t>
  </si>
  <si>
    <t>Működési célra átvett pénzeszköz</t>
  </si>
  <si>
    <t>Eszközbeszerzés érdekeltségnövelő támogatás</t>
  </si>
  <si>
    <t>Beruházás</t>
  </si>
  <si>
    <t>Bölcsődei ellátás Üllés</t>
  </si>
  <si>
    <t>Déryné Kulturális Központ</t>
  </si>
  <si>
    <t>Eredeti ei.</t>
  </si>
  <si>
    <t>eredeti ei.</t>
  </si>
  <si>
    <t>Foglalkoztatottak átlaglétszáma önkormányzati konyha összesen</t>
  </si>
  <si>
    <t xml:space="preserve">Munka Törvénykönyve szerinti foglalkoztatás </t>
  </si>
  <si>
    <r>
      <t>ezen belül</t>
    </r>
    <r>
      <rPr>
        <sz val="8"/>
        <rFont val="Times New Roman"/>
        <family val="1"/>
      </rPr>
      <t xml:space="preserve">: Civil szervezetek pályázati alapja, </t>
    </r>
  </si>
  <si>
    <t>Támogatásértékű kiadás</t>
  </si>
  <si>
    <t>Működési célú támogatásért. Kiadások( ÖNO működésére)</t>
  </si>
  <si>
    <t>Főfoglalkozású polgármester</t>
  </si>
  <si>
    <t>Üdülői szálláshely-szolgáltatás /Erdei iskola/</t>
  </si>
  <si>
    <t>Építményüzemeltetés   (Technikai csoport)</t>
  </si>
  <si>
    <t>Lakóingatlan bérbeadás</t>
  </si>
  <si>
    <t>Zöldterületkezelés</t>
  </si>
  <si>
    <t>Sportlétesítmények üzemeltetése</t>
  </si>
  <si>
    <t>Család- és nővédelmi eü-i gondozás</t>
  </si>
  <si>
    <t>Ifjúság-egészségügyi gondozás</t>
  </si>
  <si>
    <t>Tanyagondnoki szolgálat</t>
  </si>
  <si>
    <t>Foglalkoztatottak átlaglétszáma Munkatörvény könyve szerint ( fő)</t>
  </si>
  <si>
    <t>3/f</t>
  </si>
  <si>
    <t>3/g</t>
  </si>
  <si>
    <t>3/h</t>
  </si>
  <si>
    <t>Lakásfenntartási támogatás normatív</t>
  </si>
  <si>
    <t>3/i</t>
  </si>
  <si>
    <t>3/j</t>
  </si>
  <si>
    <t>Köztemetés</t>
  </si>
  <si>
    <t>3/k</t>
  </si>
  <si>
    <t>Átmeneti segély</t>
  </si>
  <si>
    <t>Temetési segély</t>
  </si>
  <si>
    <t>Rendkívüli gyermekvédelmi támogatás</t>
  </si>
  <si>
    <t>Közművelődési intézmények, közösségi színterek működtetése</t>
  </si>
  <si>
    <t>Közművelődési tevékenységek és támogatása (alkotóház;családi ünnepek)</t>
  </si>
  <si>
    <t>Fénymásolás, egyéb irodai szolgáltatás ( Info központ)</t>
  </si>
  <si>
    <t>Könyvtári szolgáltatás</t>
  </si>
  <si>
    <t>Könyvtári állomány gyarapítása, nyilvántartása</t>
  </si>
  <si>
    <t xml:space="preserve"> munkatörvénykönyves( 8 órás)</t>
  </si>
  <si>
    <t>Egyéb önkormányzati támogatás ( Bursa )( tanulók bérlete)</t>
  </si>
  <si>
    <t>Főfoglalkozású közalkalmazott  Üllés</t>
  </si>
  <si>
    <t>Főfoglalkozású köztisztviselő és polgármester</t>
  </si>
  <si>
    <t xml:space="preserve"> egyéb önkormányzati vagyon bérbeadásból</t>
  </si>
  <si>
    <t xml:space="preserve"> Nem lakóingatlan bérbeadás</t>
  </si>
  <si>
    <t>2/j</t>
  </si>
  <si>
    <t>Fénymásolás egyéb irodai szolg. ( Info Központ)</t>
  </si>
  <si>
    <t>Foglalkoztatottak átlaglétszáma ( fő) képviselők nélkül  Üllés</t>
  </si>
  <si>
    <t>Egészségvédelmi hét</t>
  </si>
  <si>
    <t>Felújítások( bérlakás és szolg. Lakás nyilászárócsere)</t>
  </si>
  <si>
    <t>eszközbeszerzés(gáztűzhelycsere bérlakás)</t>
  </si>
  <si>
    <t>Munkaadókat terhelő járulékok(önkéntes tűzoltók)</t>
  </si>
  <si>
    <t>önkéntes tűzoltó egyesület működési költsége</t>
  </si>
  <si>
    <t>Köztemető fenntartása</t>
  </si>
  <si>
    <t>Prémiuméves foglalkoztatás</t>
  </si>
  <si>
    <t>tervezett átlagos ellátotti létszám  170 fő</t>
  </si>
  <si>
    <t>Felújítások(nyilászáró csere)</t>
  </si>
  <si>
    <t>Beruházások( urnafal építés)</t>
  </si>
  <si>
    <t>Önkormányzat település üzemeltetési feladatok</t>
  </si>
  <si>
    <t xml:space="preserve">hosszútávú közfoglalkoztatás </t>
  </si>
  <si>
    <t>Önkormányzati egészségügyi és szociális ellátás</t>
  </si>
  <si>
    <t>Beruházások ( számítógépek beszerzése</t>
  </si>
  <si>
    <t>Hosszútávú közfoglalkoztatás</t>
  </si>
  <si>
    <t>Közfoglalkoztatottak átlagos létszáma</t>
  </si>
  <si>
    <t>Foglalkoztatottak átlaglétszáma Déryné Kulturális Központ összesen</t>
  </si>
  <si>
    <t>Önkormányzati tevékenység</t>
  </si>
  <si>
    <t>2/k</t>
  </si>
  <si>
    <t>Tagdíjak fizetésére</t>
  </si>
  <si>
    <t>eszközbeszerzés( számtástechnikai eszközök beszerzése)</t>
  </si>
  <si>
    <t>eszközbeszerzés</t>
  </si>
  <si>
    <t>Munka Törvénykönyve szerinti foglalkoztatás közfoglalkoztatott)</t>
  </si>
  <si>
    <t>Intézményi működéshez kapcsolódó egyéb bevétel Bölcsőde</t>
  </si>
  <si>
    <t>Intézményi működéshez kapcsolódó egyéb bevételSZoc.ebéd</t>
  </si>
  <si>
    <t>ÁFA bevétel   Bölccőde</t>
  </si>
  <si>
    <t>Szociális étkeztetés és Bölcsődei étkeztetés</t>
  </si>
  <si>
    <t xml:space="preserve">Támogatásértékű működési bevételek okmányiroda </t>
  </si>
  <si>
    <t>Intézményi működéshez kapcsolódó egyéb bevétel úszásoktatás</t>
  </si>
  <si>
    <t>Foglalkoztatottak átlaglétszáma ( fő)összesen ( közfoglalkoztatott nélkül)</t>
  </si>
  <si>
    <t>Községi Önkormányzat</t>
  </si>
  <si>
    <t xml:space="preserve">Érdekeltségnövelő pályázat önerő </t>
  </si>
  <si>
    <t>2013. év</t>
  </si>
  <si>
    <r>
      <rPr>
        <b/>
        <sz val="8"/>
        <rFont val="Times New Roman"/>
        <family val="1"/>
      </rPr>
      <t>Ezen belül :</t>
    </r>
    <r>
      <rPr>
        <sz val="8"/>
        <rFont val="Times New Roman"/>
        <family val="1"/>
      </rPr>
      <t>Falunapi rendezvényre</t>
    </r>
  </si>
  <si>
    <t>gyógyszerbezserzés</t>
  </si>
  <si>
    <t>lámpatestek bérleti díja</t>
  </si>
  <si>
    <t>melyből: Belvízvédekezésre</t>
  </si>
  <si>
    <t>Beruházások ( fűnyíró traktor lízingdíja 2013. évre)</t>
  </si>
  <si>
    <t>Foglalkoztatást helyettesítő támogatás</t>
  </si>
  <si>
    <t>tervezett átlagos ellátotti létszám  36 fő fogl.hely.tám.</t>
  </si>
  <si>
    <t>Csigabiga Óvoda és Bölcsőde</t>
  </si>
  <si>
    <t xml:space="preserve">Óvodai nevelés </t>
  </si>
  <si>
    <t xml:space="preserve">Bölcsődei ellátás  </t>
  </si>
  <si>
    <t xml:space="preserve">Általonos iskola nappali renszerű oktatás </t>
  </si>
  <si>
    <t>Társadalom- és szociálpolitikai juttatások(Bérlet 200 eFt)</t>
  </si>
  <si>
    <t>2/l</t>
  </si>
  <si>
    <t>2013.év</t>
  </si>
  <si>
    <t xml:space="preserve">Támogatásértékű működési bevételek </t>
  </si>
  <si>
    <t>Óvodai nevelés</t>
  </si>
  <si>
    <t>Működési célú pénzeszköz átvétel</t>
  </si>
  <si>
    <t>Egyéb sajátos bevéte pótlék, bírság</t>
  </si>
  <si>
    <t xml:space="preserve">Üllés Községi Önkormányzat </t>
  </si>
  <si>
    <t>Módosított ei.</t>
  </si>
  <si>
    <t>módosított ei</t>
  </si>
  <si>
    <t>szennyvíz beruházás</t>
  </si>
  <si>
    <t>közösségi közlekedés fejlesztése ( DAOP)</t>
  </si>
  <si>
    <t>DAOP 4.1.3/B-11 bölcsődei ellátás fejlesztése</t>
  </si>
  <si>
    <t>Forráskút óvoda felújítás</t>
  </si>
  <si>
    <t>Forrákút intézményfinanszírozás elszámolása</t>
  </si>
  <si>
    <t>Forráskút önkormányzat 2012. évi többletfin. Visszafizetés</t>
  </si>
  <si>
    <t>Csólyospálos önkormányzat 2012. évi többletfin.visszafizetés</t>
  </si>
  <si>
    <t>Ápolási díj</t>
  </si>
  <si>
    <t>Időskorúak járadéka</t>
  </si>
  <si>
    <t>ebből: tüzi vásárláshoz kapcsolódó támogatás</t>
  </si>
  <si>
    <t>munkagépbeszerzés ( gléder)</t>
  </si>
  <si>
    <t>gépjármű beszerzés(tanyagondnoki autó suzuki)</t>
  </si>
  <si>
    <t>TIOP pályázat</t>
  </si>
  <si>
    <t>TIOP pályázat eszközbeszerzés</t>
  </si>
  <si>
    <t>DAOP 4.1.3/A-11 szociálisétkeztetés fejlesztése</t>
  </si>
  <si>
    <t>Teljesítés</t>
  </si>
  <si>
    <t>Támogatásértékű működési célú kiadás</t>
  </si>
  <si>
    <t>Szociális központ felújítás</t>
  </si>
  <si>
    <t>ÁFA bevételek,-visszatérülések</t>
  </si>
  <si>
    <t xml:space="preserve">  ebből: műfüves pálya bérleti díj</t>
  </si>
  <si>
    <t>%</t>
  </si>
  <si>
    <t>Támogatűásértékű felhalmozási célú kiadás ( Hulladék)</t>
  </si>
  <si>
    <t>Beruházások ( Tanyaprogram pályázat)</t>
  </si>
  <si>
    <t>Személyi juttatások( önkjéntes tűzöltók 150eFt)</t>
  </si>
  <si>
    <t>Beruházás (server beszerzés)</t>
  </si>
  <si>
    <t>2013. I-III.negyedév</t>
  </si>
  <si>
    <t>2013. I-IIII.név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</si>
</sst>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"/>
  </numFmts>
  <fonts count="31">
    <font>
      <sz val="10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8"/>
      <name val="Palatino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5" borderId="0" xfId="0" applyFill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0" fillId="0" borderId="0" xfId="0" applyFill="1" applyAlignment="1">
      <alignment/>
    </xf>
    <xf numFmtId="0" fontId="0" fillId="0" borderId="31" xfId="0" applyBorder="1" applyAlignment="1">
      <alignment/>
    </xf>
    <xf numFmtId="0" fontId="5" fillId="0" borderId="1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1" fillId="0" borderId="14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6" fillId="0" borderId="36" xfId="0" applyFont="1" applyBorder="1" applyAlignment="1">
      <alignment/>
    </xf>
    <xf numFmtId="0" fontId="1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24" borderId="40" xfId="0" applyFill="1" applyBorder="1" applyAlignment="1">
      <alignment/>
    </xf>
    <xf numFmtId="0" fontId="0" fillId="0" borderId="41" xfId="0" applyBorder="1" applyAlignment="1">
      <alignment/>
    </xf>
    <xf numFmtId="0" fontId="0" fillId="24" borderId="41" xfId="0" applyFill="1" applyBorder="1" applyAlignment="1">
      <alignment/>
    </xf>
    <xf numFmtId="0" fontId="0" fillId="0" borderId="41" xfId="0" applyFont="1" applyBorder="1" applyAlignment="1">
      <alignment/>
    </xf>
    <xf numFmtId="0" fontId="0" fillId="24" borderId="41" xfId="0" applyFont="1" applyFill="1" applyBorder="1" applyAlignment="1">
      <alignment/>
    </xf>
    <xf numFmtId="0" fontId="4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1" xfId="0" applyFill="1" applyBorder="1" applyAlignment="1">
      <alignment/>
    </xf>
    <xf numFmtId="0" fontId="0" fillId="25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35" xfId="0" applyFont="1" applyBorder="1" applyAlignment="1">
      <alignment horizontal="left" vertical="center"/>
    </xf>
    <xf numFmtId="1" fontId="0" fillId="0" borderId="42" xfId="0" applyNumberFormat="1" applyBorder="1" applyAlignment="1">
      <alignment/>
    </xf>
    <xf numFmtId="0" fontId="1" fillId="24" borderId="11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0" fillId="24" borderId="41" xfId="0" applyFill="1" applyBorder="1" applyAlignment="1">
      <alignment/>
    </xf>
    <xf numFmtId="0" fontId="1" fillId="24" borderId="13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7" fillId="24" borderId="4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" fillId="24" borderId="13" xfId="0" applyFont="1" applyFill="1" applyBorder="1" applyAlignment="1">
      <alignment horizontal="left" vertical="center"/>
    </xf>
    <xf numFmtId="0" fontId="4" fillId="24" borderId="43" xfId="0" applyFont="1" applyFill="1" applyBorder="1" applyAlignment="1">
      <alignment horizontal="left" vertical="center"/>
    </xf>
    <xf numFmtId="1" fontId="0" fillId="0" borderId="11" xfId="0" applyNumberFormat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41" xfId="0" applyFont="1" applyBorder="1" applyAlignment="1">
      <alignment/>
    </xf>
    <xf numFmtId="0" fontId="4" fillId="0" borderId="11" xfId="0" applyFont="1" applyBorder="1" applyAlignment="1">
      <alignment/>
    </xf>
    <xf numFmtId="0" fontId="1" fillId="24" borderId="13" xfId="0" applyFont="1" applyFill="1" applyBorder="1" applyAlignment="1">
      <alignment horizontal="left" vertical="center"/>
    </xf>
    <xf numFmtId="0" fontId="7" fillId="24" borderId="3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24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24" borderId="24" xfId="0" applyFill="1" applyBorder="1" applyAlignment="1">
      <alignment wrapText="1"/>
    </xf>
    <xf numFmtId="0" fontId="0" fillId="0" borderId="24" xfId="0" applyFill="1" applyBorder="1" applyAlignment="1">
      <alignment wrapText="1"/>
    </xf>
    <xf numFmtId="1" fontId="0" fillId="0" borderId="24" xfId="0" applyNumberFormat="1" applyFill="1" applyBorder="1" applyAlignment="1">
      <alignment wrapText="1"/>
    </xf>
    <xf numFmtId="1" fontId="0" fillId="24" borderId="24" xfId="0" applyNumberFormat="1" applyFill="1" applyBorder="1" applyAlignment="1">
      <alignment wrapText="1"/>
    </xf>
    <xf numFmtId="0" fontId="0" fillId="24" borderId="24" xfId="0" applyFill="1" applyBorder="1" applyAlignment="1">
      <alignment/>
    </xf>
    <xf numFmtId="0" fontId="0" fillId="0" borderId="24" xfId="0" applyFill="1" applyBorder="1" applyAlignment="1">
      <alignment/>
    </xf>
    <xf numFmtId="0" fontId="0" fillId="24" borderId="24" xfId="0" applyFill="1" applyBorder="1" applyAlignment="1">
      <alignment/>
    </xf>
    <xf numFmtId="1" fontId="0" fillId="0" borderId="2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46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0" fillId="0" borderId="11" xfId="0" applyFill="1" applyBorder="1" applyAlignment="1">
      <alignment/>
    </xf>
    <xf numFmtId="0" fontId="7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25" borderId="11" xfId="0" applyFill="1" applyBorder="1" applyAlignment="1">
      <alignment/>
    </xf>
    <xf numFmtId="0" fontId="0" fillId="24" borderId="3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7" fillId="25" borderId="36" xfId="0" applyFont="1" applyFill="1" applyBorder="1" applyAlignment="1">
      <alignment horizontal="left" vertical="center"/>
    </xf>
    <xf numFmtId="0" fontId="0" fillId="25" borderId="24" xfId="0" applyFill="1" applyBorder="1" applyAlignment="1">
      <alignment/>
    </xf>
    <xf numFmtId="0" fontId="1" fillId="25" borderId="23" xfId="0" applyFont="1" applyFill="1" applyBorder="1" applyAlignment="1">
      <alignment horizontal="left" vertical="center"/>
    </xf>
    <xf numFmtId="0" fontId="5" fillId="25" borderId="36" xfId="0" applyFont="1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4" xfId="0" applyBorder="1" applyAlignment="1">
      <alignment/>
    </xf>
    <xf numFmtId="0" fontId="3" fillId="0" borderId="26" xfId="0" applyFont="1" applyBorder="1" applyAlignment="1">
      <alignment horizontal="center"/>
    </xf>
    <xf numFmtId="0" fontId="1" fillId="25" borderId="11" xfId="0" applyFont="1" applyFill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7" fillId="24" borderId="36" xfId="0" applyFont="1" applyFill="1" applyBorder="1" applyAlignment="1">
      <alignment horizontal="left" vertical="center"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7" fillId="0" borderId="13" xfId="0" applyFont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49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30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0" fillId="24" borderId="19" xfId="0" applyFill="1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24" borderId="13" xfId="0" applyFill="1" applyBorder="1" applyAlignment="1">
      <alignment/>
    </xf>
    <xf numFmtId="0" fontId="0" fillId="0" borderId="13" xfId="0" applyFill="1" applyBorder="1" applyAlignment="1">
      <alignment/>
    </xf>
    <xf numFmtId="0" fontId="7" fillId="2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35" xfId="0" applyFont="1" applyBorder="1" applyAlignment="1">
      <alignment/>
    </xf>
    <xf numFmtId="0" fontId="0" fillId="2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26" xfId="0" applyBorder="1" applyAlignment="1">
      <alignment/>
    </xf>
    <xf numFmtId="0" fontId="0" fillId="25" borderId="13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51" xfId="0" applyFill="1" applyBorder="1" applyAlignment="1">
      <alignment/>
    </xf>
    <xf numFmtId="0" fontId="0" fillId="24" borderId="35" xfId="0" applyFill="1" applyBorder="1" applyAlignment="1">
      <alignment/>
    </xf>
    <xf numFmtId="0" fontId="0" fillId="0" borderId="25" xfId="0" applyBorder="1" applyAlignment="1">
      <alignment/>
    </xf>
    <xf numFmtId="0" fontId="0" fillId="0" borderId="52" xfId="0" applyBorder="1" applyAlignment="1">
      <alignment/>
    </xf>
    <xf numFmtId="0" fontId="7" fillId="0" borderId="35" xfId="0" applyFont="1" applyBorder="1" applyAlignment="1">
      <alignment/>
    </xf>
    <xf numFmtId="1" fontId="0" fillId="0" borderId="5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24" borderId="54" xfId="0" applyFill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68" fontId="0" fillId="0" borderId="32" xfId="0" applyNumberForma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54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7" fillId="24" borderId="58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/>
    </xf>
    <xf numFmtId="0" fontId="4" fillId="24" borderId="28" xfId="0" applyFont="1" applyFill="1" applyBorder="1" applyAlignment="1">
      <alignment horizontal="left" vertical="center"/>
    </xf>
    <xf numFmtId="0" fontId="0" fillId="0" borderId="59" xfId="0" applyBorder="1" applyAlignment="1">
      <alignment/>
    </xf>
    <xf numFmtId="0" fontId="5" fillId="0" borderId="13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8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4" fillId="24" borderId="0" xfId="0" applyFont="1" applyFill="1" applyBorder="1" applyAlignment="1">
      <alignment horizontal="left" vertical="center"/>
    </xf>
    <xf numFmtId="0" fontId="2" fillId="24" borderId="52" xfId="0" applyFont="1" applyFill="1" applyBorder="1" applyAlignment="1">
      <alignment horizontal="left" vertical="center"/>
    </xf>
    <xf numFmtId="0" fontId="1" fillId="0" borderId="45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24" borderId="13" xfId="0" applyFont="1" applyFill="1" applyBorder="1" applyAlignment="1">
      <alignment horizontal="left" vertical="center"/>
    </xf>
    <xf numFmtId="0" fontId="5" fillId="24" borderId="36" xfId="0" applyFont="1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0" fillId="24" borderId="43" xfId="0" applyFill="1" applyBorder="1" applyAlignment="1">
      <alignment horizontal="left" vertical="center"/>
    </xf>
    <xf numFmtId="0" fontId="1" fillId="24" borderId="25" xfId="0" applyFont="1" applyFill="1" applyBorder="1" applyAlignment="1">
      <alignment horizontal="left" vertical="center"/>
    </xf>
    <xf numFmtId="0" fontId="0" fillId="24" borderId="59" xfId="0" applyFill="1" applyBorder="1" applyAlignment="1">
      <alignment horizontal="left" vertical="center"/>
    </xf>
    <xf numFmtId="0" fontId="7" fillId="24" borderId="36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7" fillId="24" borderId="36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0" borderId="36" xfId="0" applyFont="1" applyBorder="1" applyAlignment="1">
      <alignment/>
    </xf>
    <xf numFmtId="0" fontId="0" fillId="24" borderId="14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36" xfId="0" applyFill="1" applyBorder="1" applyAlignment="1">
      <alignment/>
    </xf>
    <xf numFmtId="0" fontId="0" fillId="0" borderId="14" xfId="0" applyFont="1" applyBorder="1" applyAlignment="1">
      <alignment/>
    </xf>
    <xf numFmtId="0" fontId="1" fillId="24" borderId="36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5" fillId="24" borderId="36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1" fillId="0" borderId="57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1" fillId="24" borderId="50" xfId="0" applyFont="1" applyFill="1" applyBorder="1" applyAlignment="1">
      <alignment wrapText="1"/>
    </xf>
    <xf numFmtId="0" fontId="7" fillId="24" borderId="68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2"/>
  <sheetViews>
    <sheetView zoomScalePageLayoutView="0" workbookViewId="0" topLeftCell="A165">
      <selection activeCell="P65" sqref="P65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3.7109375" style="0" customWidth="1"/>
    <col min="4" max="4" width="3.57421875" style="0" customWidth="1"/>
    <col min="5" max="5" width="4.28125" style="0" customWidth="1"/>
    <col min="6" max="6" width="10.7109375" style="0" customWidth="1"/>
    <col min="7" max="7" width="39.8515625" style="0" customWidth="1"/>
  </cols>
  <sheetData>
    <row r="1" spans="1:11" ht="13.5" customHeight="1" thickBot="1">
      <c r="A1" s="22" t="s">
        <v>0</v>
      </c>
      <c r="B1" s="23" t="s">
        <v>1</v>
      </c>
      <c r="C1" s="24" t="s">
        <v>3</v>
      </c>
      <c r="D1" s="24" t="s">
        <v>97</v>
      </c>
      <c r="E1" s="25" t="s">
        <v>25</v>
      </c>
      <c r="F1" s="229" t="s">
        <v>5</v>
      </c>
      <c r="G1" s="210" t="s">
        <v>12</v>
      </c>
      <c r="H1" s="118" t="s">
        <v>140</v>
      </c>
      <c r="I1" s="155" t="s">
        <v>234</v>
      </c>
      <c r="J1" s="134" t="s">
        <v>251</v>
      </c>
      <c r="K1" s="198" t="s">
        <v>251</v>
      </c>
    </row>
    <row r="2" spans="1:26" ht="22.5" customHeight="1" thickBot="1">
      <c r="A2" s="214" t="s">
        <v>2</v>
      </c>
      <c r="B2" s="215"/>
      <c r="C2" s="215"/>
      <c r="D2" s="215"/>
      <c r="E2" s="216"/>
      <c r="F2" s="209"/>
      <c r="G2" s="211"/>
      <c r="H2" s="119" t="s">
        <v>228</v>
      </c>
      <c r="I2" s="202" t="s">
        <v>214</v>
      </c>
      <c r="J2" s="201" t="s">
        <v>261</v>
      </c>
      <c r="K2" s="199" t="s">
        <v>256</v>
      </c>
      <c r="Z2" s="21"/>
    </row>
    <row r="3" spans="1:34" s="28" customFormat="1" ht="13.5" thickBot="1">
      <c r="A3" s="58">
        <v>1</v>
      </c>
      <c r="B3" s="59"/>
      <c r="C3" s="59"/>
      <c r="D3" s="59"/>
      <c r="E3" s="59"/>
      <c r="F3" s="218" t="s">
        <v>233</v>
      </c>
      <c r="G3" s="204"/>
      <c r="H3" s="120"/>
      <c r="I3" s="120"/>
      <c r="J3" s="120"/>
      <c r="K3" s="6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56"/>
    </row>
    <row r="4" spans="1:11" s="21" customFormat="1" ht="13.5" thickBot="1">
      <c r="A4" s="26"/>
      <c r="B4" s="27">
        <v>1</v>
      </c>
      <c r="C4" s="27"/>
      <c r="D4" s="27"/>
      <c r="E4" s="27"/>
      <c r="F4" s="30"/>
      <c r="G4" s="34" t="s">
        <v>105</v>
      </c>
      <c r="H4" s="120"/>
      <c r="I4" s="120"/>
      <c r="J4" s="120"/>
      <c r="K4" s="60"/>
    </row>
    <row r="5" spans="1:11" s="21" customFormat="1" ht="13.5" thickBot="1">
      <c r="A5" s="26"/>
      <c r="B5" s="27"/>
      <c r="C5" s="27">
        <v>1</v>
      </c>
      <c r="D5" s="27"/>
      <c r="E5" s="27"/>
      <c r="F5" s="31"/>
      <c r="G5" s="73" t="s">
        <v>98</v>
      </c>
      <c r="H5" s="120">
        <f>SUM(H6+H8)</f>
        <v>1200</v>
      </c>
      <c r="I5" s="120">
        <f>SUM(I6+I8)</f>
        <v>1200</v>
      </c>
      <c r="J5" s="120">
        <f>SUM(J6+J8)+91</f>
        <v>316</v>
      </c>
      <c r="K5" s="197">
        <f>SUM((J5/I5)*100)</f>
        <v>26.333333333333332</v>
      </c>
    </row>
    <row r="6" spans="1:11" s="21" customFormat="1" ht="13.5" thickBot="1">
      <c r="A6" s="26"/>
      <c r="B6" s="27"/>
      <c r="C6" s="27"/>
      <c r="D6" s="27">
        <v>1</v>
      </c>
      <c r="E6" s="27"/>
      <c r="F6" s="31"/>
      <c r="G6" s="74" t="s">
        <v>4</v>
      </c>
      <c r="H6" s="120">
        <v>1200</v>
      </c>
      <c r="I6" s="120">
        <v>1200</v>
      </c>
      <c r="J6" s="120">
        <v>225</v>
      </c>
      <c r="K6" s="197">
        <f aca="true" t="shared" si="0" ref="K6:K62">SUM((J6/I6)*100)</f>
        <v>18.75</v>
      </c>
    </row>
    <row r="7" spans="1:11" s="21" customFormat="1" ht="13.5" thickBot="1">
      <c r="A7" s="26"/>
      <c r="B7" s="27"/>
      <c r="C7" s="27"/>
      <c r="D7" s="27"/>
      <c r="E7" s="27">
        <v>1</v>
      </c>
      <c r="F7" s="31"/>
      <c r="G7" s="74" t="s">
        <v>106</v>
      </c>
      <c r="H7" s="120">
        <v>0</v>
      </c>
      <c r="I7" s="120">
        <v>0</v>
      </c>
      <c r="J7" s="120">
        <v>91</v>
      </c>
      <c r="K7" s="197"/>
    </row>
    <row r="8" spans="1:11" s="21" customFormat="1" ht="13.5" thickBot="1">
      <c r="A8" s="26"/>
      <c r="B8" s="27"/>
      <c r="C8" s="27"/>
      <c r="D8" s="27">
        <v>2</v>
      </c>
      <c r="E8" s="27"/>
      <c r="F8" s="31"/>
      <c r="G8" s="74" t="s">
        <v>109</v>
      </c>
      <c r="H8" s="120"/>
      <c r="I8" s="120"/>
      <c r="J8" s="120"/>
      <c r="K8" s="197"/>
    </row>
    <row r="9" spans="1:11" s="21" customFormat="1" ht="13.5" thickBot="1">
      <c r="A9" s="26"/>
      <c r="B9" s="27"/>
      <c r="C9" s="27">
        <v>4</v>
      </c>
      <c r="D9" s="27"/>
      <c r="E9" s="27"/>
      <c r="F9" s="31"/>
      <c r="G9" s="74" t="s">
        <v>95</v>
      </c>
      <c r="H9" s="120">
        <f>SUM(H10,H11)</f>
        <v>1500</v>
      </c>
      <c r="I9" s="120">
        <f>SUM(I10,I11)</f>
        <v>1500</v>
      </c>
      <c r="J9" s="120">
        <f>SUM(J10,J11)</f>
        <v>1369</v>
      </c>
      <c r="K9" s="197">
        <f t="shared" si="0"/>
        <v>91.26666666666667</v>
      </c>
    </row>
    <row r="10" spans="1:12" s="21" customFormat="1" ht="13.5" thickBot="1">
      <c r="A10" s="26"/>
      <c r="B10" s="27"/>
      <c r="C10" s="27"/>
      <c r="D10" s="27">
        <v>1</v>
      </c>
      <c r="E10" s="27"/>
      <c r="F10" s="29"/>
      <c r="G10" s="75" t="s">
        <v>209</v>
      </c>
      <c r="H10" s="120">
        <v>1500</v>
      </c>
      <c r="I10" s="120">
        <v>1500</v>
      </c>
      <c r="J10" s="120">
        <v>1369</v>
      </c>
      <c r="K10" s="197">
        <f t="shared" si="0"/>
        <v>91.26666666666667</v>
      </c>
      <c r="L10" s="21" t="s">
        <v>134</v>
      </c>
    </row>
    <row r="11" spans="1:11" s="21" customFormat="1" ht="13.5" thickBot="1">
      <c r="A11" s="26"/>
      <c r="B11" s="27"/>
      <c r="C11" s="27"/>
      <c r="D11" s="27">
        <v>2</v>
      </c>
      <c r="E11" s="27"/>
      <c r="F11" s="30"/>
      <c r="G11" s="76" t="s">
        <v>17</v>
      </c>
      <c r="H11" s="120"/>
      <c r="I11" s="120"/>
      <c r="J11" s="120"/>
      <c r="K11" s="197"/>
    </row>
    <row r="12" spans="1:11" s="21" customFormat="1" ht="13.5" thickBot="1">
      <c r="A12" s="26"/>
      <c r="B12" s="27"/>
      <c r="C12" s="27">
        <v>5</v>
      </c>
      <c r="D12" s="27"/>
      <c r="E12" s="27"/>
      <c r="F12" s="35"/>
      <c r="G12" s="76" t="s">
        <v>127</v>
      </c>
      <c r="H12" s="120">
        <f>SUM(H13:H14)</f>
        <v>0</v>
      </c>
      <c r="I12" s="120">
        <f>SUM(I13:I14)</f>
        <v>0</v>
      </c>
      <c r="J12" s="120">
        <f>SUM(J13:J14)</f>
        <v>1145</v>
      </c>
      <c r="K12" s="197"/>
    </row>
    <row r="13" spans="1:11" s="21" customFormat="1" ht="13.5" thickBot="1">
      <c r="A13" s="26"/>
      <c r="B13" s="27"/>
      <c r="C13" s="27"/>
      <c r="D13" s="27">
        <v>1</v>
      </c>
      <c r="E13" s="27"/>
      <c r="F13" s="35"/>
      <c r="G13" s="76" t="s">
        <v>135</v>
      </c>
      <c r="H13" s="120">
        <v>0</v>
      </c>
      <c r="I13" s="120">
        <v>0</v>
      </c>
      <c r="J13" s="120"/>
      <c r="K13" s="197"/>
    </row>
    <row r="14" spans="1:11" s="21" customFormat="1" ht="13.5" thickBot="1">
      <c r="A14" s="26"/>
      <c r="B14" s="27"/>
      <c r="C14" s="27"/>
      <c r="D14" s="27">
        <v>2</v>
      </c>
      <c r="E14" s="27"/>
      <c r="F14" s="35"/>
      <c r="G14" s="76" t="s">
        <v>20</v>
      </c>
      <c r="H14" s="120">
        <v>0</v>
      </c>
      <c r="I14" s="120">
        <v>0</v>
      </c>
      <c r="J14" s="120">
        <v>1145</v>
      </c>
      <c r="K14" s="197"/>
    </row>
    <row r="15" spans="1:11" s="21" customFormat="1" ht="13.5" thickBot="1">
      <c r="A15" s="26"/>
      <c r="B15" s="27"/>
      <c r="C15" s="27"/>
      <c r="D15" s="27"/>
      <c r="E15" s="27"/>
      <c r="F15" s="110" t="s">
        <v>28</v>
      </c>
      <c r="G15" s="111"/>
      <c r="H15" s="121">
        <f>SUM(H5,H9,H12)</f>
        <v>2700</v>
      </c>
      <c r="I15" s="121">
        <f>SUM(I5,I9,I12)</f>
        <v>2700</v>
      </c>
      <c r="J15" s="121">
        <f>SUM(J5,J9,J12)</f>
        <v>2830</v>
      </c>
      <c r="K15" s="197">
        <f t="shared" si="0"/>
        <v>104.81481481481481</v>
      </c>
    </row>
    <row r="16" spans="1:11" s="21" customFormat="1" ht="13.5" thickBot="1">
      <c r="A16" s="26"/>
      <c r="B16" s="27">
        <v>2</v>
      </c>
      <c r="C16" s="27"/>
      <c r="D16" s="27"/>
      <c r="E16" s="27"/>
      <c r="F16" s="226" t="s">
        <v>192</v>
      </c>
      <c r="G16" s="207"/>
      <c r="H16" s="122"/>
      <c r="I16" s="122"/>
      <c r="J16" s="122"/>
      <c r="K16" s="197"/>
    </row>
    <row r="17" spans="1:11" s="21" customFormat="1" ht="13.5" thickBot="1">
      <c r="A17" s="26"/>
      <c r="B17" s="27" t="s">
        <v>49</v>
      </c>
      <c r="C17" s="27"/>
      <c r="D17" s="27"/>
      <c r="E17" s="27"/>
      <c r="F17" s="48"/>
      <c r="G17" s="77" t="s">
        <v>108</v>
      </c>
      <c r="H17" s="120"/>
      <c r="I17" s="120"/>
      <c r="J17" s="120"/>
      <c r="K17" s="197"/>
    </row>
    <row r="18" spans="1:11" s="21" customFormat="1" ht="13.5" thickBot="1">
      <c r="A18" s="26"/>
      <c r="B18" s="27"/>
      <c r="C18" s="27">
        <v>1</v>
      </c>
      <c r="D18" s="27"/>
      <c r="E18" s="27"/>
      <c r="F18" s="31"/>
      <c r="G18" s="74" t="s">
        <v>98</v>
      </c>
      <c r="H18" s="120">
        <f>SUM(H21+H19)</f>
        <v>91563</v>
      </c>
      <c r="I18" s="120">
        <f>SUM(I21+I19)</f>
        <v>91563</v>
      </c>
      <c r="J18" s="120">
        <f>SUM(J21+J19)</f>
        <v>83590</v>
      </c>
      <c r="K18" s="197">
        <f t="shared" si="0"/>
        <v>91.29233423981302</v>
      </c>
    </row>
    <row r="19" spans="1:11" s="21" customFormat="1" ht="13.5" thickBot="1">
      <c r="A19" s="26"/>
      <c r="B19" s="27"/>
      <c r="C19" s="27"/>
      <c r="D19" s="27">
        <v>1</v>
      </c>
      <c r="E19" s="27"/>
      <c r="F19" s="31"/>
      <c r="G19" s="74" t="s">
        <v>4</v>
      </c>
      <c r="H19" s="120">
        <f>SUM(H20:H20)</f>
        <v>0</v>
      </c>
      <c r="I19" s="120">
        <f>SUM(I20:I20)</f>
        <v>0</v>
      </c>
      <c r="J19" s="120">
        <v>379</v>
      </c>
      <c r="K19" s="197"/>
    </row>
    <row r="20" spans="1:13" s="21" customFormat="1" ht="13.5" thickBot="1">
      <c r="A20" s="26"/>
      <c r="B20" s="27"/>
      <c r="C20" s="27"/>
      <c r="D20" s="27"/>
      <c r="E20" s="27">
        <v>2</v>
      </c>
      <c r="F20" s="31"/>
      <c r="G20" s="74" t="s">
        <v>107</v>
      </c>
      <c r="H20" s="120">
        <v>0</v>
      </c>
      <c r="I20" s="120">
        <v>0</v>
      </c>
      <c r="J20" s="120">
        <v>379</v>
      </c>
      <c r="K20" s="197"/>
      <c r="M20" s="159"/>
    </row>
    <row r="21" spans="1:11" s="21" customFormat="1" ht="13.5" thickBot="1">
      <c r="A21" s="26"/>
      <c r="B21" s="27"/>
      <c r="C21" s="27"/>
      <c r="D21" s="27">
        <v>2</v>
      </c>
      <c r="E21" s="27"/>
      <c r="F21" s="31"/>
      <c r="G21" s="74" t="s">
        <v>109</v>
      </c>
      <c r="H21" s="120">
        <f>SUM(H22,H26,H30)</f>
        <v>91563</v>
      </c>
      <c r="I21" s="120">
        <f>SUM(I22,I26,I30)</f>
        <v>91563</v>
      </c>
      <c r="J21" s="120">
        <f>SUM(J22,J26,J30)</f>
        <v>83211</v>
      </c>
      <c r="K21" s="197">
        <f t="shared" si="0"/>
        <v>90.87841158546574</v>
      </c>
    </row>
    <row r="22" spans="1:11" s="21" customFormat="1" ht="13.5" thickBot="1">
      <c r="A22" s="26"/>
      <c r="B22" s="27"/>
      <c r="C22" s="27"/>
      <c r="D22" s="27"/>
      <c r="E22" s="27">
        <v>2</v>
      </c>
      <c r="F22" s="31"/>
      <c r="G22" s="74" t="s">
        <v>13</v>
      </c>
      <c r="H22" s="120">
        <f>SUM(H23:H25)</f>
        <v>72862</v>
      </c>
      <c r="I22" s="120">
        <f>SUM(I23:I25)</f>
        <v>72862</v>
      </c>
      <c r="J22" s="120">
        <v>64417</v>
      </c>
      <c r="K22" s="197">
        <f t="shared" si="0"/>
        <v>88.4095962229969</v>
      </c>
    </row>
    <row r="23" spans="1:11" s="21" customFormat="1" ht="13.5" thickBot="1">
      <c r="A23" s="26"/>
      <c r="B23" s="27"/>
      <c r="C23" s="27"/>
      <c r="D23" s="27"/>
      <c r="E23" s="27"/>
      <c r="F23" s="31"/>
      <c r="G23" s="74" t="s">
        <v>111</v>
      </c>
      <c r="H23" s="120">
        <v>6114</v>
      </c>
      <c r="I23" s="120">
        <v>6114</v>
      </c>
      <c r="J23" s="120">
        <v>5833</v>
      </c>
      <c r="K23" s="197">
        <f t="shared" si="0"/>
        <v>95.40399084069348</v>
      </c>
    </row>
    <row r="24" spans="1:11" s="21" customFormat="1" ht="13.5" thickBot="1">
      <c r="A24" s="26"/>
      <c r="B24" s="27"/>
      <c r="C24" s="27"/>
      <c r="D24" s="27"/>
      <c r="E24" s="27"/>
      <c r="F24" s="31"/>
      <c r="G24" s="74" t="s">
        <v>131</v>
      </c>
      <c r="H24" s="120">
        <v>1154</v>
      </c>
      <c r="I24" s="120">
        <v>1154</v>
      </c>
      <c r="J24" s="120">
        <v>1220</v>
      </c>
      <c r="K24" s="197">
        <f t="shared" si="0"/>
        <v>105.71923743500867</v>
      </c>
    </row>
    <row r="25" spans="1:11" s="21" customFormat="1" ht="13.5" thickBot="1">
      <c r="A25" s="26"/>
      <c r="B25" s="27"/>
      <c r="C25" s="27"/>
      <c r="D25" s="27"/>
      <c r="E25" s="27"/>
      <c r="F25" s="31"/>
      <c r="G25" s="74" t="s">
        <v>110</v>
      </c>
      <c r="H25" s="120">
        <v>65594</v>
      </c>
      <c r="I25" s="120">
        <v>65594</v>
      </c>
      <c r="J25" s="120">
        <v>57364</v>
      </c>
      <c r="K25" s="197">
        <f t="shared" si="0"/>
        <v>87.45312071226027</v>
      </c>
    </row>
    <row r="26" spans="1:11" s="21" customFormat="1" ht="13.5" thickBot="1">
      <c r="A26" s="26"/>
      <c r="B26" s="27"/>
      <c r="C26" s="27"/>
      <c r="D26" s="27"/>
      <c r="E26" s="27">
        <v>3</v>
      </c>
      <c r="F26" s="31"/>
      <c r="G26" s="74" t="s">
        <v>24</v>
      </c>
      <c r="H26" s="123">
        <f>SUM(H27:H29)</f>
        <v>15194</v>
      </c>
      <c r="I26" s="123">
        <f>SUM(I27:I29)</f>
        <v>15194</v>
      </c>
      <c r="J26" s="123">
        <v>17809</v>
      </c>
      <c r="K26" s="197">
        <f t="shared" si="0"/>
        <v>117.21074108200607</v>
      </c>
    </row>
    <row r="27" spans="1:11" s="21" customFormat="1" ht="13.5" thickBot="1">
      <c r="A27" s="26"/>
      <c r="B27" s="27"/>
      <c r="C27" s="27"/>
      <c r="D27" s="27"/>
      <c r="E27" s="27"/>
      <c r="F27" s="31"/>
      <c r="G27" s="74" t="s">
        <v>112</v>
      </c>
      <c r="H27" s="120">
        <v>0</v>
      </c>
      <c r="I27" s="120">
        <v>0</v>
      </c>
      <c r="J27" s="120"/>
      <c r="K27" s="197"/>
    </row>
    <row r="28" spans="1:11" s="21" customFormat="1" ht="13.5" thickBot="1">
      <c r="A28" s="26"/>
      <c r="B28" s="27"/>
      <c r="C28" s="27"/>
      <c r="D28" s="27"/>
      <c r="E28" s="27"/>
      <c r="F28" s="31"/>
      <c r="G28" s="74" t="s">
        <v>113</v>
      </c>
      <c r="H28" s="120">
        <v>0</v>
      </c>
      <c r="I28" s="120">
        <v>0</v>
      </c>
      <c r="J28" s="120"/>
      <c r="K28" s="197"/>
    </row>
    <row r="29" spans="1:14" s="21" customFormat="1" ht="13.5" thickBot="1">
      <c r="A29" s="26"/>
      <c r="B29" s="27"/>
      <c r="C29" s="27"/>
      <c r="D29" s="27"/>
      <c r="E29" s="27"/>
      <c r="F29" s="31"/>
      <c r="G29" s="74" t="s">
        <v>114</v>
      </c>
      <c r="H29" s="120">
        <v>15194</v>
      </c>
      <c r="I29" s="120">
        <v>15194</v>
      </c>
      <c r="J29" s="120">
        <v>17809</v>
      </c>
      <c r="K29" s="197">
        <f t="shared" si="0"/>
        <v>117.21074108200607</v>
      </c>
      <c r="N29" s="151"/>
    </row>
    <row r="30" spans="1:11" s="21" customFormat="1" ht="13.5" thickBot="1">
      <c r="A30" s="26"/>
      <c r="B30" s="27"/>
      <c r="C30" s="27"/>
      <c r="D30" s="27"/>
      <c r="E30" s="27">
        <v>4</v>
      </c>
      <c r="F30" s="31"/>
      <c r="G30" s="74" t="s">
        <v>232</v>
      </c>
      <c r="H30" s="120">
        <v>3507</v>
      </c>
      <c r="I30" s="120">
        <v>3507</v>
      </c>
      <c r="J30" s="120">
        <v>985</v>
      </c>
      <c r="K30" s="197">
        <f t="shared" si="0"/>
        <v>28.086683775306533</v>
      </c>
    </row>
    <row r="31" spans="1:11" s="21" customFormat="1" ht="13.5" thickBot="1">
      <c r="A31" s="26"/>
      <c r="B31" s="27"/>
      <c r="C31" s="27">
        <v>2</v>
      </c>
      <c r="D31" s="27"/>
      <c r="E31" s="27"/>
      <c r="F31" s="31"/>
      <c r="G31" s="74" t="s">
        <v>92</v>
      </c>
      <c r="H31" s="120">
        <f>SUM(H32)</f>
        <v>135309</v>
      </c>
      <c r="I31" s="120">
        <f>SUM(I32)</f>
        <v>156570</v>
      </c>
      <c r="J31" s="120">
        <f>SUM(J32)</f>
        <v>134182</v>
      </c>
      <c r="K31" s="197">
        <f t="shared" si="0"/>
        <v>85.7009644248579</v>
      </c>
    </row>
    <row r="32" spans="1:11" s="21" customFormat="1" ht="13.5" thickBot="1">
      <c r="A32" s="26"/>
      <c r="B32" s="27"/>
      <c r="C32" s="27"/>
      <c r="D32" s="27">
        <v>1</v>
      </c>
      <c r="E32" s="27"/>
      <c r="F32" s="31"/>
      <c r="G32" s="74" t="s">
        <v>93</v>
      </c>
      <c r="H32" s="120">
        <f>SUM(H33,H34,H35)</f>
        <v>135309</v>
      </c>
      <c r="I32" s="120">
        <f>SUM(I33,I34,I35)</f>
        <v>156570</v>
      </c>
      <c r="J32" s="120">
        <f>SUM(J33,J34,J35)</f>
        <v>134182</v>
      </c>
      <c r="K32" s="197">
        <f t="shared" si="0"/>
        <v>85.7009644248579</v>
      </c>
    </row>
    <row r="33" spans="1:11" s="21" customFormat="1" ht="13.5" thickBot="1">
      <c r="A33" s="26"/>
      <c r="B33" s="27"/>
      <c r="C33" s="27"/>
      <c r="D33" s="27"/>
      <c r="E33" s="27">
        <v>1</v>
      </c>
      <c r="F33" s="31"/>
      <c r="G33" s="74" t="s">
        <v>115</v>
      </c>
      <c r="H33" s="120">
        <v>135309</v>
      </c>
      <c r="I33" s="120">
        <v>135309</v>
      </c>
      <c r="J33" s="120">
        <v>106304</v>
      </c>
      <c r="K33" s="197">
        <f t="shared" si="0"/>
        <v>78.56387971236207</v>
      </c>
    </row>
    <row r="34" spans="1:12" s="21" customFormat="1" ht="13.5" thickBot="1">
      <c r="A34" s="26"/>
      <c r="B34" s="27"/>
      <c r="C34" s="27"/>
      <c r="D34" s="27"/>
      <c r="E34" s="27">
        <v>2</v>
      </c>
      <c r="F34" s="31"/>
      <c r="G34" s="74" t="s">
        <v>116</v>
      </c>
      <c r="H34" s="120">
        <v>0</v>
      </c>
      <c r="I34" s="120">
        <v>0</v>
      </c>
      <c r="J34" s="120"/>
      <c r="K34" s="197"/>
      <c r="L34" s="21" t="s">
        <v>133</v>
      </c>
    </row>
    <row r="35" spans="1:11" s="21" customFormat="1" ht="13.5" thickBot="1">
      <c r="A35" s="26"/>
      <c r="B35" s="27"/>
      <c r="C35" s="27"/>
      <c r="D35" s="27"/>
      <c r="E35" s="27">
        <v>3</v>
      </c>
      <c r="F35" s="31"/>
      <c r="G35" s="74" t="s">
        <v>100</v>
      </c>
      <c r="H35" s="120"/>
      <c r="I35" s="120">
        <v>21261</v>
      </c>
      <c r="J35" s="120">
        <v>27878</v>
      </c>
      <c r="K35" s="197">
        <f t="shared" si="0"/>
        <v>131.12271294859133</v>
      </c>
    </row>
    <row r="36" spans="1:11" s="21" customFormat="1" ht="13.5" thickBot="1">
      <c r="A36" s="26"/>
      <c r="B36" s="27"/>
      <c r="C36" s="27">
        <v>3</v>
      </c>
      <c r="D36" s="27"/>
      <c r="E36" s="27"/>
      <c r="F36" s="31"/>
      <c r="G36" s="74" t="s">
        <v>94</v>
      </c>
      <c r="H36" s="120">
        <f>SUM(H37,H38)</f>
        <v>2500</v>
      </c>
      <c r="I36" s="120">
        <f>SUM(I37,I38)</f>
        <v>2500</v>
      </c>
      <c r="J36" s="120">
        <v>3663</v>
      </c>
      <c r="K36" s="197">
        <f t="shared" si="0"/>
        <v>146.52</v>
      </c>
    </row>
    <row r="37" spans="1:11" s="21" customFormat="1" ht="13.5" thickBot="1">
      <c r="A37" s="26"/>
      <c r="B37" s="27"/>
      <c r="C37" s="27"/>
      <c r="D37" s="27">
        <v>1</v>
      </c>
      <c r="E37" s="27"/>
      <c r="F37" s="31"/>
      <c r="G37" s="74" t="s">
        <v>117</v>
      </c>
      <c r="H37" s="120"/>
      <c r="I37" s="120"/>
      <c r="J37" s="120">
        <v>677</v>
      </c>
      <c r="K37" s="197"/>
    </row>
    <row r="38" spans="1:11" s="21" customFormat="1" ht="13.5" thickBot="1">
      <c r="A38" s="26"/>
      <c r="B38" s="27"/>
      <c r="C38" s="27"/>
      <c r="D38" s="27">
        <v>2</v>
      </c>
      <c r="E38" s="27"/>
      <c r="F38" s="31"/>
      <c r="G38" s="74" t="s">
        <v>118</v>
      </c>
      <c r="H38" s="120">
        <f>SUM(H39:H40)</f>
        <v>2500</v>
      </c>
      <c r="I38" s="120">
        <f>SUM(I39:I40)</f>
        <v>2500</v>
      </c>
      <c r="J38" s="120">
        <v>2986</v>
      </c>
      <c r="K38" s="197">
        <f t="shared" si="0"/>
        <v>119.44</v>
      </c>
    </row>
    <row r="39" spans="1:11" s="21" customFormat="1" ht="13.5" thickBot="1">
      <c r="A39" s="26"/>
      <c r="B39" s="27"/>
      <c r="C39" s="27"/>
      <c r="D39" s="27"/>
      <c r="E39" s="27">
        <v>1</v>
      </c>
      <c r="F39" s="31"/>
      <c r="G39" s="74" t="s">
        <v>119</v>
      </c>
      <c r="H39" s="120">
        <v>0</v>
      </c>
      <c r="I39" s="120"/>
      <c r="J39" s="120"/>
      <c r="K39" s="197"/>
    </row>
    <row r="40" spans="1:11" s="21" customFormat="1" ht="13.5" thickBot="1">
      <c r="A40" s="26"/>
      <c r="B40" s="27"/>
      <c r="C40" s="27"/>
      <c r="D40" s="27"/>
      <c r="E40" s="27">
        <v>2</v>
      </c>
      <c r="F40" s="31"/>
      <c r="G40" s="74" t="s">
        <v>177</v>
      </c>
      <c r="H40" s="120">
        <v>2500</v>
      </c>
      <c r="I40" s="120">
        <v>2500</v>
      </c>
      <c r="J40" s="120">
        <v>2986</v>
      </c>
      <c r="K40" s="197">
        <f t="shared" si="0"/>
        <v>119.44</v>
      </c>
    </row>
    <row r="41" spans="1:11" s="21" customFormat="1" ht="13.5" thickBot="1">
      <c r="A41" s="26"/>
      <c r="B41" s="27"/>
      <c r="C41" s="27">
        <v>4</v>
      </c>
      <c r="D41" s="27"/>
      <c r="E41" s="27"/>
      <c r="F41" s="31"/>
      <c r="G41" s="33" t="s">
        <v>95</v>
      </c>
      <c r="H41" s="120">
        <f>SUM(H42:H42)</f>
        <v>3200</v>
      </c>
      <c r="I41" s="120">
        <f>SUM(I42+I44)</f>
        <v>38138</v>
      </c>
      <c r="J41" s="120">
        <f>SUM(J42+J44)</f>
        <v>74824</v>
      </c>
      <c r="K41" s="197">
        <f t="shared" si="0"/>
        <v>196.19277361162096</v>
      </c>
    </row>
    <row r="42" spans="1:13" s="21" customFormat="1" ht="13.5" thickBot="1">
      <c r="A42" s="26"/>
      <c r="B42" s="27"/>
      <c r="C42" s="27"/>
      <c r="D42" s="27">
        <v>1</v>
      </c>
      <c r="E42" s="27"/>
      <c r="F42" s="29"/>
      <c r="G42" s="75" t="s">
        <v>229</v>
      </c>
      <c r="H42" s="120">
        <v>3200</v>
      </c>
      <c r="I42" s="120">
        <v>11785</v>
      </c>
      <c r="J42" s="120">
        <v>30732</v>
      </c>
      <c r="K42" s="197">
        <f t="shared" si="0"/>
        <v>260.77216801018244</v>
      </c>
      <c r="M42" s="151"/>
    </row>
    <row r="43" spans="1:11" s="21" customFormat="1" ht="13.5" thickBot="1">
      <c r="A43" s="26"/>
      <c r="B43" s="27"/>
      <c r="C43" s="27"/>
      <c r="D43" s="27"/>
      <c r="E43" s="27">
        <v>2</v>
      </c>
      <c r="F43" s="30"/>
      <c r="G43" s="36" t="s">
        <v>16</v>
      </c>
      <c r="H43" s="120"/>
      <c r="I43" s="120"/>
      <c r="J43" s="120">
        <v>983</v>
      </c>
      <c r="K43" s="197"/>
    </row>
    <row r="44" spans="1:11" s="21" customFormat="1" ht="13.5" thickBot="1">
      <c r="A44" s="26"/>
      <c r="B44" s="27"/>
      <c r="C44" s="27"/>
      <c r="D44" s="27">
        <v>2</v>
      </c>
      <c r="E44" s="27"/>
      <c r="F44" s="30"/>
      <c r="G44" s="76" t="s">
        <v>17</v>
      </c>
      <c r="H44" s="120"/>
      <c r="I44" s="120">
        <v>26353</v>
      </c>
      <c r="J44" s="120">
        <v>44092</v>
      </c>
      <c r="K44" s="197">
        <f t="shared" si="0"/>
        <v>167.31301939058173</v>
      </c>
    </row>
    <row r="45" spans="1:11" s="21" customFormat="1" ht="13.5" thickBot="1">
      <c r="A45" s="26"/>
      <c r="B45" s="27"/>
      <c r="C45" s="27">
        <v>5</v>
      </c>
      <c r="D45" s="27"/>
      <c r="E45" s="27"/>
      <c r="F45" s="30"/>
      <c r="G45" s="76" t="s">
        <v>127</v>
      </c>
      <c r="H45" s="120">
        <f>SUM(H46:H47)</f>
        <v>500</v>
      </c>
      <c r="I45" s="120">
        <f>SUM(I46:I47)</f>
        <v>500</v>
      </c>
      <c r="J45" s="120"/>
      <c r="K45" s="197">
        <f t="shared" si="0"/>
        <v>0</v>
      </c>
    </row>
    <row r="46" spans="1:11" s="21" customFormat="1" ht="13.5" thickBot="1">
      <c r="A46" s="26"/>
      <c r="B46" s="27"/>
      <c r="C46" s="27"/>
      <c r="D46" s="27">
        <v>1</v>
      </c>
      <c r="E46" s="27"/>
      <c r="F46" s="30"/>
      <c r="G46" s="76" t="s">
        <v>231</v>
      </c>
      <c r="H46" s="120">
        <v>500</v>
      </c>
      <c r="I46" s="120">
        <v>500</v>
      </c>
      <c r="J46" s="120"/>
      <c r="K46" s="197">
        <f t="shared" si="0"/>
        <v>0</v>
      </c>
    </row>
    <row r="47" spans="1:11" s="21" customFormat="1" ht="13.5" thickBot="1">
      <c r="A47" s="26"/>
      <c r="B47" s="27"/>
      <c r="C47" s="27"/>
      <c r="D47" s="27">
        <v>2</v>
      </c>
      <c r="E47" s="27"/>
      <c r="F47" s="30"/>
      <c r="G47" s="76" t="s">
        <v>20</v>
      </c>
      <c r="H47" s="120"/>
      <c r="I47" s="120"/>
      <c r="J47" s="120"/>
      <c r="K47" s="197"/>
    </row>
    <row r="48" spans="1:11" s="21" customFormat="1" ht="13.5" thickBot="1">
      <c r="A48" s="26"/>
      <c r="B48" s="27"/>
      <c r="C48" s="27">
        <v>6</v>
      </c>
      <c r="D48" s="27"/>
      <c r="E48" s="27"/>
      <c r="F48" s="35"/>
      <c r="G48" s="76" t="s">
        <v>7</v>
      </c>
      <c r="H48" s="120">
        <v>13250</v>
      </c>
      <c r="I48" s="120">
        <f>SUM(I49:I50)</f>
        <v>81716</v>
      </c>
      <c r="J48" s="120">
        <f>SUM(J49:J50)</f>
        <v>67632</v>
      </c>
      <c r="K48" s="197">
        <f t="shared" si="0"/>
        <v>82.76469724411376</v>
      </c>
    </row>
    <row r="49" spans="1:11" s="21" customFormat="1" ht="13.5" thickBot="1">
      <c r="A49" s="26"/>
      <c r="B49" s="27"/>
      <c r="C49" s="27"/>
      <c r="D49" s="27"/>
      <c r="E49" s="27">
        <v>1</v>
      </c>
      <c r="F49" s="35"/>
      <c r="G49" s="76" t="s">
        <v>8</v>
      </c>
      <c r="H49" s="120">
        <v>13250</v>
      </c>
      <c r="I49" s="120">
        <v>34351</v>
      </c>
      <c r="J49" s="120">
        <v>20528</v>
      </c>
      <c r="K49" s="197">
        <f t="shared" si="0"/>
        <v>59.75954120695176</v>
      </c>
    </row>
    <row r="50" spans="1:11" s="21" customFormat="1" ht="13.5" thickBot="1">
      <c r="A50" s="26"/>
      <c r="B50" s="27"/>
      <c r="C50" s="27"/>
      <c r="D50" s="27"/>
      <c r="E50" s="27">
        <v>2</v>
      </c>
      <c r="F50" s="35"/>
      <c r="G50" s="76" t="s">
        <v>9</v>
      </c>
      <c r="H50" s="120"/>
      <c r="I50" s="120">
        <v>47365</v>
      </c>
      <c r="J50" s="120">
        <v>47104</v>
      </c>
      <c r="K50" s="197">
        <f t="shared" si="0"/>
        <v>99.4489602026813</v>
      </c>
    </row>
    <row r="51" spans="1:11" s="21" customFormat="1" ht="13.5" thickBot="1">
      <c r="A51" s="26"/>
      <c r="B51" s="27"/>
      <c r="C51" s="27">
        <v>7</v>
      </c>
      <c r="D51" s="27"/>
      <c r="E51" s="27"/>
      <c r="F51" s="31"/>
      <c r="G51" s="33" t="s">
        <v>40</v>
      </c>
      <c r="H51" s="120">
        <f>SUM(H52)</f>
        <v>0</v>
      </c>
      <c r="I51" s="120"/>
      <c r="J51" s="120"/>
      <c r="K51" s="197"/>
    </row>
    <row r="52" spans="1:11" s="21" customFormat="1" ht="13.5" thickBot="1">
      <c r="A52" s="26"/>
      <c r="B52" s="27"/>
      <c r="C52" s="27"/>
      <c r="D52" s="27">
        <v>1</v>
      </c>
      <c r="E52" s="27"/>
      <c r="F52" s="29"/>
      <c r="G52" s="32" t="s">
        <v>120</v>
      </c>
      <c r="H52" s="120">
        <v>0</v>
      </c>
      <c r="I52" s="120"/>
      <c r="J52" s="120"/>
      <c r="K52" s="197"/>
    </row>
    <row r="53" spans="1:11" s="21" customFormat="1" ht="13.5" thickBot="1">
      <c r="A53" s="26"/>
      <c r="B53" s="27"/>
      <c r="C53" s="27"/>
      <c r="D53" s="27"/>
      <c r="E53" s="27"/>
      <c r="F53" s="205" t="s">
        <v>28</v>
      </c>
      <c r="G53" s="206"/>
      <c r="H53" s="124">
        <f>SUM(H18,H31,H36,H41,H51,H48,H45)</f>
        <v>246322</v>
      </c>
      <c r="I53" s="124">
        <f>SUM(I18,I31,I36,I41,I51,I48,I45)</f>
        <v>370987</v>
      </c>
      <c r="J53" s="124">
        <f>SUM(J18,J31,J36,J41,J51,J48,J45)</f>
        <v>363891</v>
      </c>
      <c r="K53" s="197">
        <f t="shared" si="0"/>
        <v>98.0872645133118</v>
      </c>
    </row>
    <row r="54" spans="1:11" s="21" customFormat="1" ht="13.5" thickBot="1">
      <c r="A54" s="26"/>
      <c r="B54" s="27" t="s">
        <v>50</v>
      </c>
      <c r="C54" s="27"/>
      <c r="D54" s="27"/>
      <c r="E54" s="27"/>
      <c r="F54" s="83"/>
      <c r="G54" s="4" t="s">
        <v>148</v>
      </c>
      <c r="H54" s="125"/>
      <c r="I54" s="125"/>
      <c r="J54" s="125"/>
      <c r="K54" s="197"/>
    </row>
    <row r="55" spans="1:11" s="21" customFormat="1" ht="13.5" thickBot="1">
      <c r="A55" s="26"/>
      <c r="B55" s="27"/>
      <c r="C55" s="27">
        <v>1</v>
      </c>
      <c r="D55" s="27"/>
      <c r="E55" s="27"/>
      <c r="F55" s="83"/>
      <c r="G55" s="33" t="s">
        <v>98</v>
      </c>
      <c r="H55" s="126">
        <f aca="true" t="shared" si="1" ref="H55:J56">H56</f>
        <v>1000</v>
      </c>
      <c r="I55" s="126">
        <f t="shared" si="1"/>
        <v>1000</v>
      </c>
      <c r="J55" s="126">
        <f t="shared" si="1"/>
        <v>355</v>
      </c>
      <c r="K55" s="197">
        <f t="shared" si="0"/>
        <v>35.5</v>
      </c>
    </row>
    <row r="56" spans="1:11" s="21" customFormat="1" ht="13.5" thickBot="1">
      <c r="A56" s="26"/>
      <c r="B56" s="27"/>
      <c r="C56" s="27"/>
      <c r="D56" s="27">
        <v>1</v>
      </c>
      <c r="E56" s="27"/>
      <c r="F56" s="83"/>
      <c r="G56" s="33" t="s">
        <v>4</v>
      </c>
      <c r="H56" s="126">
        <f t="shared" si="1"/>
        <v>1000</v>
      </c>
      <c r="I56" s="126">
        <f t="shared" si="1"/>
        <v>1000</v>
      </c>
      <c r="J56" s="126">
        <f t="shared" si="1"/>
        <v>355</v>
      </c>
      <c r="K56" s="197">
        <f t="shared" si="0"/>
        <v>35.5</v>
      </c>
    </row>
    <row r="57" spans="1:11" s="21" customFormat="1" ht="13.5" thickBot="1">
      <c r="A57" s="26"/>
      <c r="B57" s="27"/>
      <c r="C57" s="27"/>
      <c r="D57" s="27"/>
      <c r="E57" s="27">
        <v>2</v>
      </c>
      <c r="F57" s="83"/>
      <c r="G57" s="33" t="s">
        <v>107</v>
      </c>
      <c r="H57" s="125">
        <v>1000</v>
      </c>
      <c r="I57" s="125">
        <v>1000</v>
      </c>
      <c r="J57" s="125">
        <v>355</v>
      </c>
      <c r="K57" s="197">
        <f t="shared" si="0"/>
        <v>35.5</v>
      </c>
    </row>
    <row r="58" spans="1:11" s="21" customFormat="1" ht="13.5" thickBot="1">
      <c r="A58" s="26"/>
      <c r="B58" s="27"/>
      <c r="C58" s="27"/>
      <c r="D58" s="27"/>
      <c r="E58" s="27"/>
      <c r="F58" s="212" t="s">
        <v>28</v>
      </c>
      <c r="G58" s="217"/>
      <c r="H58" s="127">
        <f>H55</f>
        <v>1000</v>
      </c>
      <c r="I58" s="127">
        <f>I55</f>
        <v>1000</v>
      </c>
      <c r="J58" s="127">
        <f>J55</f>
        <v>355</v>
      </c>
      <c r="K58" s="197">
        <f t="shared" si="0"/>
        <v>35.5</v>
      </c>
    </row>
    <row r="59" spans="1:11" s="21" customFormat="1" ht="13.5" thickBot="1">
      <c r="A59" s="26"/>
      <c r="B59" s="27" t="s">
        <v>56</v>
      </c>
      <c r="C59" s="27"/>
      <c r="D59" s="27"/>
      <c r="E59" s="27"/>
      <c r="F59" s="30"/>
      <c r="G59" s="78" t="s">
        <v>121</v>
      </c>
      <c r="H59" s="120"/>
      <c r="I59" s="120"/>
      <c r="J59" s="120"/>
      <c r="K59" s="197"/>
    </row>
    <row r="60" spans="1:11" s="21" customFormat="1" ht="13.5" thickBot="1">
      <c r="A60" s="26"/>
      <c r="B60" s="27"/>
      <c r="C60" s="27">
        <v>1</v>
      </c>
      <c r="D60" s="27"/>
      <c r="E60" s="27"/>
      <c r="F60" s="31"/>
      <c r="G60" s="33" t="s">
        <v>98</v>
      </c>
      <c r="H60" s="120">
        <f>SUM(H61)</f>
        <v>600</v>
      </c>
      <c r="I60" s="120">
        <f>SUM(I61)</f>
        <v>600</v>
      </c>
      <c r="J60" s="120">
        <v>2963</v>
      </c>
      <c r="K60" s="197">
        <f t="shared" si="0"/>
        <v>493.83333333333337</v>
      </c>
    </row>
    <row r="61" spans="1:11" s="21" customFormat="1" ht="13.5" thickBot="1">
      <c r="A61" s="26"/>
      <c r="B61" s="27"/>
      <c r="C61" s="27"/>
      <c r="D61" s="27">
        <v>1</v>
      </c>
      <c r="E61" s="27"/>
      <c r="F61" s="31"/>
      <c r="G61" s="33" t="s">
        <v>4</v>
      </c>
      <c r="H61" s="120">
        <f>SUM(H62:H62)</f>
        <v>600</v>
      </c>
      <c r="I61" s="120">
        <f>SUM(I62:I62)</f>
        <v>600</v>
      </c>
      <c r="J61" s="120">
        <v>2963</v>
      </c>
      <c r="K61" s="197">
        <f t="shared" si="0"/>
        <v>493.83333333333337</v>
      </c>
    </row>
    <row r="62" spans="1:11" s="21" customFormat="1" ht="13.5" thickBot="1">
      <c r="A62" s="26"/>
      <c r="B62" s="27"/>
      <c r="C62" s="27"/>
      <c r="D62" s="27"/>
      <c r="E62" s="27">
        <v>2</v>
      </c>
      <c r="F62" s="29"/>
      <c r="G62" s="32" t="s">
        <v>107</v>
      </c>
      <c r="H62" s="120">
        <v>600</v>
      </c>
      <c r="I62" s="120">
        <v>600</v>
      </c>
      <c r="J62" s="120">
        <v>2963</v>
      </c>
      <c r="K62" s="197">
        <f t="shared" si="0"/>
        <v>493.83333333333337</v>
      </c>
    </row>
    <row r="63" spans="1:11" s="21" customFormat="1" ht="13.5" thickBot="1">
      <c r="A63" s="26"/>
      <c r="B63" s="27"/>
      <c r="C63" s="27"/>
      <c r="D63" s="27"/>
      <c r="E63" s="27"/>
      <c r="F63" s="35"/>
      <c r="G63" s="149" t="s">
        <v>255</v>
      </c>
      <c r="H63" s="120"/>
      <c r="I63" s="120"/>
      <c r="J63" s="120">
        <v>119</v>
      </c>
      <c r="K63" s="197"/>
    </row>
    <row r="64" spans="1:11" s="21" customFormat="1" ht="13.5" thickBot="1">
      <c r="A64" s="26"/>
      <c r="B64" s="27"/>
      <c r="C64" s="27">
        <v>4</v>
      </c>
      <c r="D64" s="27"/>
      <c r="E64" s="27"/>
      <c r="F64" s="35"/>
      <c r="G64" s="149" t="s">
        <v>95</v>
      </c>
      <c r="H64" s="120"/>
      <c r="I64" s="120">
        <v>3490</v>
      </c>
      <c r="J64" s="120">
        <v>3490</v>
      </c>
      <c r="K64" s="197"/>
    </row>
    <row r="65" spans="1:11" s="21" customFormat="1" ht="13.5" thickBot="1">
      <c r="A65" s="26"/>
      <c r="B65" s="27"/>
      <c r="C65" s="27"/>
      <c r="D65" s="27">
        <v>2</v>
      </c>
      <c r="E65" s="27"/>
      <c r="F65" s="35"/>
      <c r="G65" s="149" t="s">
        <v>17</v>
      </c>
      <c r="H65" s="120"/>
      <c r="I65" s="120">
        <v>3490</v>
      </c>
      <c r="J65" s="120">
        <v>3490</v>
      </c>
      <c r="K65" s="197">
        <f aca="true" t="shared" si="2" ref="K65:K126">SUM((J65/I65)*100)</f>
        <v>100</v>
      </c>
    </row>
    <row r="66" spans="1:11" s="21" customFormat="1" ht="13.5" thickBot="1">
      <c r="A66" s="26"/>
      <c r="B66" s="27"/>
      <c r="C66" s="27"/>
      <c r="D66" s="27"/>
      <c r="E66" s="27"/>
      <c r="F66" s="212" t="s">
        <v>28</v>
      </c>
      <c r="G66" s="217"/>
      <c r="H66" s="128">
        <f>SUM(H60)</f>
        <v>600</v>
      </c>
      <c r="I66" s="130">
        <f>SUM(I60+I65)</f>
        <v>4090</v>
      </c>
      <c r="J66" s="130">
        <v>6453</v>
      </c>
      <c r="K66" s="197">
        <f t="shared" si="2"/>
        <v>157.77506112469436</v>
      </c>
    </row>
    <row r="67" spans="1:11" s="21" customFormat="1" ht="13.5" thickBot="1">
      <c r="A67" s="26"/>
      <c r="B67" s="27" t="s">
        <v>61</v>
      </c>
      <c r="C67" s="27"/>
      <c r="D67" s="27"/>
      <c r="E67" s="27"/>
      <c r="F67" s="30"/>
      <c r="G67" s="78" t="s">
        <v>62</v>
      </c>
      <c r="H67" s="120"/>
      <c r="I67" s="120"/>
      <c r="J67" s="120"/>
      <c r="K67" s="197"/>
    </row>
    <row r="68" spans="1:11" s="21" customFormat="1" ht="13.5" thickBot="1">
      <c r="A68" s="26"/>
      <c r="B68" s="27"/>
      <c r="C68" s="27">
        <v>1</v>
      </c>
      <c r="D68" s="27"/>
      <c r="E68" s="27"/>
      <c r="F68" s="31"/>
      <c r="G68" s="33" t="s">
        <v>98</v>
      </c>
      <c r="H68" s="120">
        <f>SUM(H69)</f>
        <v>700</v>
      </c>
      <c r="I68" s="120">
        <f>SUM(I69)</f>
        <v>700</v>
      </c>
      <c r="J68" s="120">
        <v>1104</v>
      </c>
      <c r="K68" s="197">
        <f t="shared" si="2"/>
        <v>157.71428571428572</v>
      </c>
    </row>
    <row r="69" spans="1:11" s="21" customFormat="1" ht="13.5" thickBot="1">
      <c r="A69" s="26"/>
      <c r="B69" s="27"/>
      <c r="C69" s="27"/>
      <c r="D69" s="27">
        <v>1</v>
      </c>
      <c r="E69" s="27"/>
      <c r="F69" s="31"/>
      <c r="G69" s="33" t="s">
        <v>4</v>
      </c>
      <c r="H69" s="120">
        <f>SUM(H70:H70)</f>
        <v>700</v>
      </c>
      <c r="I69" s="120">
        <f>SUM(I70:I70)</f>
        <v>700</v>
      </c>
      <c r="J69" s="120">
        <v>1104</v>
      </c>
      <c r="K69" s="197">
        <f t="shared" si="2"/>
        <v>157.71428571428572</v>
      </c>
    </row>
    <row r="70" spans="1:11" s="21" customFormat="1" ht="13.5" thickBot="1">
      <c r="A70" s="26"/>
      <c r="B70" s="27"/>
      <c r="C70" s="27"/>
      <c r="D70" s="27"/>
      <c r="E70" s="27">
        <v>2</v>
      </c>
      <c r="F70" s="31"/>
      <c r="G70" s="33" t="s">
        <v>107</v>
      </c>
      <c r="H70" s="120">
        <v>700</v>
      </c>
      <c r="I70" s="120">
        <v>700</v>
      </c>
      <c r="J70" s="120">
        <v>1104</v>
      </c>
      <c r="K70" s="197">
        <f t="shared" si="2"/>
        <v>157.71428571428572</v>
      </c>
    </row>
    <row r="71" spans="1:11" s="21" customFormat="1" ht="13.5" thickBot="1">
      <c r="A71" s="26"/>
      <c r="B71" s="27"/>
      <c r="C71" s="27"/>
      <c r="D71" s="27"/>
      <c r="E71" s="27"/>
      <c r="F71" s="212" t="s">
        <v>28</v>
      </c>
      <c r="G71" s="217"/>
      <c r="H71" s="128">
        <f>SUM(H68)</f>
        <v>700</v>
      </c>
      <c r="I71" s="130">
        <f>SUM(I68)</f>
        <v>700</v>
      </c>
      <c r="J71" s="130">
        <v>1104</v>
      </c>
      <c r="K71" s="197">
        <f t="shared" si="2"/>
        <v>157.71428571428572</v>
      </c>
    </row>
    <row r="72" spans="1:11" s="21" customFormat="1" ht="13.5" thickBot="1">
      <c r="A72" s="26"/>
      <c r="B72" s="27"/>
      <c r="C72" s="27"/>
      <c r="D72" s="27"/>
      <c r="E72" s="27"/>
      <c r="F72" s="35"/>
      <c r="G72" s="79"/>
      <c r="H72" s="120"/>
      <c r="I72" s="120"/>
      <c r="J72" s="120"/>
      <c r="K72" s="197"/>
    </row>
    <row r="73" spans="1:11" s="21" customFormat="1" ht="13.5" thickBot="1">
      <c r="A73" s="26"/>
      <c r="B73" s="27" t="s">
        <v>54</v>
      </c>
      <c r="C73" s="27"/>
      <c r="D73" s="27"/>
      <c r="E73" s="27"/>
      <c r="F73" s="47"/>
      <c r="G73" s="76" t="s">
        <v>150</v>
      </c>
      <c r="H73" s="120"/>
      <c r="I73" s="120"/>
      <c r="J73" s="120"/>
      <c r="K73" s="197"/>
    </row>
    <row r="74" spans="1:11" s="21" customFormat="1" ht="13.5" thickBot="1">
      <c r="A74" s="26"/>
      <c r="B74" s="27"/>
      <c r="C74" s="27">
        <v>1</v>
      </c>
      <c r="D74" s="27"/>
      <c r="E74" s="27"/>
      <c r="F74" s="47"/>
      <c r="G74" s="33" t="s">
        <v>98</v>
      </c>
      <c r="H74" s="120">
        <f aca="true" t="shared" si="3" ref="H74:J75">SUM(H75)</f>
        <v>700</v>
      </c>
      <c r="I74" s="120">
        <f t="shared" si="3"/>
        <v>700</v>
      </c>
      <c r="J74" s="120">
        <f t="shared" si="3"/>
        <v>341</v>
      </c>
      <c r="K74" s="197">
        <f t="shared" si="2"/>
        <v>48.714285714285715</v>
      </c>
    </row>
    <row r="75" spans="1:11" s="21" customFormat="1" ht="13.5" thickBot="1">
      <c r="A75" s="26"/>
      <c r="B75" s="27"/>
      <c r="C75" s="27"/>
      <c r="D75" s="27">
        <v>1</v>
      </c>
      <c r="E75" s="27"/>
      <c r="F75" s="47"/>
      <c r="G75" s="33" t="s">
        <v>4</v>
      </c>
      <c r="H75" s="120">
        <f t="shared" si="3"/>
        <v>700</v>
      </c>
      <c r="I75" s="120">
        <f t="shared" si="3"/>
        <v>700</v>
      </c>
      <c r="J75" s="120">
        <f t="shared" si="3"/>
        <v>341</v>
      </c>
      <c r="K75" s="197">
        <f t="shared" si="2"/>
        <v>48.714285714285715</v>
      </c>
    </row>
    <row r="76" spans="1:11" s="21" customFormat="1" ht="13.5" thickBot="1">
      <c r="A76" s="26"/>
      <c r="B76" s="27"/>
      <c r="C76" s="27"/>
      <c r="D76" s="27"/>
      <c r="E76" s="27">
        <v>2</v>
      </c>
      <c r="F76" s="47"/>
      <c r="G76" s="33" t="s">
        <v>107</v>
      </c>
      <c r="H76" s="120">
        <v>700</v>
      </c>
      <c r="I76" s="120">
        <v>700</v>
      </c>
      <c r="J76" s="120">
        <v>341</v>
      </c>
      <c r="K76" s="197">
        <f t="shared" si="2"/>
        <v>48.714285714285715</v>
      </c>
    </row>
    <row r="77" spans="1:11" s="21" customFormat="1" ht="13.5" thickBot="1">
      <c r="A77" s="26"/>
      <c r="B77" s="27"/>
      <c r="C77" s="27"/>
      <c r="D77" s="27"/>
      <c r="E77" s="27"/>
      <c r="F77" s="222" t="s">
        <v>28</v>
      </c>
      <c r="G77" s="228"/>
      <c r="H77" s="128">
        <f>SUM(H74)</f>
        <v>700</v>
      </c>
      <c r="I77" s="130">
        <f>SUM(I74)</f>
        <v>700</v>
      </c>
      <c r="J77" s="130">
        <f>SUM(J74)</f>
        <v>341</v>
      </c>
      <c r="K77" s="197">
        <f t="shared" si="2"/>
        <v>48.714285714285715</v>
      </c>
    </row>
    <row r="78" spans="1:11" s="21" customFormat="1" ht="13.5" thickBot="1">
      <c r="A78" s="26"/>
      <c r="B78" s="27" t="s">
        <v>179</v>
      </c>
      <c r="C78" s="27"/>
      <c r="D78" s="27"/>
      <c r="E78" s="27"/>
      <c r="F78" s="71"/>
      <c r="G78" s="76" t="s">
        <v>178</v>
      </c>
      <c r="H78" s="129"/>
      <c r="I78" s="129"/>
      <c r="J78" s="129"/>
      <c r="K78" s="197"/>
    </row>
    <row r="79" spans="1:11" s="21" customFormat="1" ht="13.5" thickBot="1">
      <c r="A79" s="26"/>
      <c r="B79" s="27"/>
      <c r="C79" s="27">
        <v>1</v>
      </c>
      <c r="D79" s="27"/>
      <c r="E79" s="27"/>
      <c r="F79" s="71"/>
      <c r="G79" s="33" t="s">
        <v>98</v>
      </c>
      <c r="H79" s="129">
        <f>SUM(H80)</f>
        <v>350</v>
      </c>
      <c r="I79" s="129">
        <f>SUM(I80)</f>
        <v>350</v>
      </c>
      <c r="J79" s="129">
        <f>SUM(J80)</f>
        <v>357</v>
      </c>
      <c r="K79" s="197">
        <f t="shared" si="2"/>
        <v>102</v>
      </c>
    </row>
    <row r="80" spans="1:11" s="21" customFormat="1" ht="13.5" thickBot="1">
      <c r="A80" s="26"/>
      <c r="B80" s="27"/>
      <c r="C80" s="27"/>
      <c r="D80" s="27">
        <v>1</v>
      </c>
      <c r="E80" s="27"/>
      <c r="F80" s="71"/>
      <c r="G80" s="33" t="s">
        <v>4</v>
      </c>
      <c r="H80" s="129">
        <f>SUM(H81:H81)</f>
        <v>350</v>
      </c>
      <c r="I80" s="129">
        <f>SUM(I81:I81)</f>
        <v>350</v>
      </c>
      <c r="J80" s="129">
        <f>SUM(J81:J81)</f>
        <v>357</v>
      </c>
      <c r="K80" s="197">
        <f t="shared" si="2"/>
        <v>102</v>
      </c>
    </row>
    <row r="81" spans="1:11" s="21" customFormat="1" ht="13.5" thickBot="1">
      <c r="A81" s="26"/>
      <c r="B81" s="27"/>
      <c r="C81" s="27"/>
      <c r="D81" s="27"/>
      <c r="E81" s="27">
        <v>2</v>
      </c>
      <c r="F81" s="71"/>
      <c r="G81" s="33" t="s">
        <v>107</v>
      </c>
      <c r="H81" s="129">
        <v>350</v>
      </c>
      <c r="I81" s="129">
        <v>350</v>
      </c>
      <c r="J81" s="129">
        <v>357</v>
      </c>
      <c r="K81" s="197">
        <f t="shared" si="2"/>
        <v>102</v>
      </c>
    </row>
    <row r="82" spans="1:11" s="21" customFormat="1" ht="13.5" thickBot="1">
      <c r="A82" s="26"/>
      <c r="B82" s="27"/>
      <c r="C82" s="27"/>
      <c r="D82" s="27"/>
      <c r="E82" s="27"/>
      <c r="F82" s="222" t="s">
        <v>28</v>
      </c>
      <c r="G82" s="228"/>
      <c r="H82" s="128">
        <f>SUM(H79)</f>
        <v>350</v>
      </c>
      <c r="I82" s="130">
        <f>SUM(I79)</f>
        <v>350</v>
      </c>
      <c r="J82" s="130">
        <f>SUM(J79)</f>
        <v>357</v>
      </c>
      <c r="K82" s="197">
        <f t="shared" si="2"/>
        <v>102</v>
      </c>
    </row>
    <row r="83" spans="1:11" s="21" customFormat="1" ht="13.5" thickBot="1">
      <c r="A83" s="26"/>
      <c r="B83" s="27" t="s">
        <v>227</v>
      </c>
      <c r="C83" s="27"/>
      <c r="D83" s="27"/>
      <c r="E83" s="27"/>
      <c r="F83" s="156"/>
      <c r="G83" s="15" t="s">
        <v>225</v>
      </c>
      <c r="H83" s="145"/>
      <c r="I83" s="145"/>
      <c r="J83" s="145"/>
      <c r="K83" s="197"/>
    </row>
    <row r="84" spans="1:11" s="21" customFormat="1" ht="13.5" thickBot="1">
      <c r="A84" s="26"/>
      <c r="B84" s="27"/>
      <c r="C84" s="27"/>
      <c r="D84" s="27"/>
      <c r="E84" s="27"/>
      <c r="F84" s="156"/>
      <c r="G84" s="33" t="s">
        <v>98</v>
      </c>
      <c r="H84" s="145"/>
      <c r="I84" s="145"/>
      <c r="J84" s="145">
        <f>SUM(J85)</f>
        <v>4388</v>
      </c>
      <c r="K84" s="197"/>
    </row>
    <row r="85" spans="1:11" s="21" customFormat="1" ht="13.5" thickBot="1">
      <c r="A85" s="26"/>
      <c r="B85" s="27"/>
      <c r="C85" s="27"/>
      <c r="D85" s="27"/>
      <c r="E85" s="27"/>
      <c r="F85" s="156"/>
      <c r="G85" s="33" t="s">
        <v>4</v>
      </c>
      <c r="H85" s="145"/>
      <c r="I85" s="145"/>
      <c r="J85" s="145">
        <f>SUM(J86:J87)</f>
        <v>4388</v>
      </c>
      <c r="K85" s="197"/>
    </row>
    <row r="86" spans="1:11" s="21" customFormat="1" ht="13.5" thickBot="1">
      <c r="A86" s="26"/>
      <c r="B86" s="27"/>
      <c r="C86" s="27"/>
      <c r="D86" s="27"/>
      <c r="E86" s="27"/>
      <c r="F86" s="156"/>
      <c r="G86" s="33" t="s">
        <v>107</v>
      </c>
      <c r="H86" s="145"/>
      <c r="I86" s="145"/>
      <c r="J86" s="145">
        <v>18</v>
      </c>
      <c r="K86" s="197"/>
    </row>
    <row r="87" spans="1:11" s="21" customFormat="1" ht="13.5" thickBot="1">
      <c r="A87" s="26"/>
      <c r="B87" s="27"/>
      <c r="C87" s="27"/>
      <c r="D87" s="27"/>
      <c r="E87" s="27"/>
      <c r="F87" s="156"/>
      <c r="G87" s="157" t="s">
        <v>254</v>
      </c>
      <c r="H87" s="145"/>
      <c r="I87" s="145"/>
      <c r="J87" s="145">
        <v>4370</v>
      </c>
      <c r="K87" s="197"/>
    </row>
    <row r="88" spans="1:11" s="21" customFormat="1" ht="13.5" thickBot="1">
      <c r="A88" s="26"/>
      <c r="B88" s="27"/>
      <c r="C88" s="27">
        <v>5</v>
      </c>
      <c r="D88" s="27"/>
      <c r="E88" s="27"/>
      <c r="F88" s="156"/>
      <c r="G88" s="42" t="s">
        <v>19</v>
      </c>
      <c r="H88" s="145"/>
      <c r="I88" s="145"/>
      <c r="J88" s="145">
        <f>SUM(J89)</f>
        <v>1416</v>
      </c>
      <c r="K88" s="197"/>
    </row>
    <row r="89" spans="1:11" s="21" customFormat="1" ht="13.5" thickBot="1">
      <c r="A89" s="26"/>
      <c r="B89" s="27"/>
      <c r="C89" s="27"/>
      <c r="D89" s="27">
        <v>1</v>
      </c>
      <c r="E89" s="27"/>
      <c r="F89" s="156"/>
      <c r="G89" s="36" t="s">
        <v>21</v>
      </c>
      <c r="H89" s="145"/>
      <c r="I89" s="145"/>
      <c r="J89" s="145">
        <v>1416</v>
      </c>
      <c r="K89" s="197"/>
    </row>
    <row r="90" spans="1:11" s="21" customFormat="1" ht="13.5" thickBot="1">
      <c r="A90" s="26"/>
      <c r="B90" s="27"/>
      <c r="C90" s="27"/>
      <c r="D90" s="27"/>
      <c r="E90" s="27"/>
      <c r="F90" s="156"/>
      <c r="G90" s="144"/>
      <c r="H90" s="145"/>
      <c r="I90" s="145"/>
      <c r="J90" s="145"/>
      <c r="K90" s="197"/>
    </row>
    <row r="91" spans="1:11" s="21" customFormat="1" ht="13.5" thickBot="1">
      <c r="A91" s="26"/>
      <c r="B91" s="27"/>
      <c r="C91" s="27"/>
      <c r="D91" s="27"/>
      <c r="E91" s="27"/>
      <c r="F91" s="116" t="s">
        <v>28</v>
      </c>
      <c r="G91" s="158"/>
      <c r="H91" s="130"/>
      <c r="I91" s="130"/>
      <c r="J91" s="130">
        <f>SUM(J85+J88)</f>
        <v>5804</v>
      </c>
      <c r="K91" s="197"/>
    </row>
    <row r="92" spans="1:11" s="21" customFormat="1" ht="13.5" thickBot="1">
      <c r="A92" s="26"/>
      <c r="B92" s="27" t="s">
        <v>66</v>
      </c>
      <c r="C92" s="27"/>
      <c r="D92" s="27"/>
      <c r="E92" s="27"/>
      <c r="F92" s="47"/>
      <c r="G92" s="76" t="s">
        <v>67</v>
      </c>
      <c r="H92" s="120"/>
      <c r="I92" s="120"/>
      <c r="J92" s="120"/>
      <c r="K92" s="197"/>
    </row>
    <row r="93" spans="1:11" s="21" customFormat="1" ht="13.5" thickBot="1">
      <c r="A93" s="26"/>
      <c r="B93" s="27"/>
      <c r="C93" s="27">
        <v>4</v>
      </c>
      <c r="D93" s="27"/>
      <c r="E93" s="27"/>
      <c r="F93" s="47"/>
      <c r="G93" s="76" t="s">
        <v>126</v>
      </c>
      <c r="H93" s="120">
        <f aca="true" t="shared" si="4" ref="H93:J94">SUM(H94)</f>
        <v>3200</v>
      </c>
      <c r="I93" s="120">
        <f t="shared" si="4"/>
        <v>3200</v>
      </c>
      <c r="J93" s="120">
        <f t="shared" si="4"/>
        <v>3459</v>
      </c>
      <c r="K93" s="197">
        <f t="shared" si="2"/>
        <v>108.09375000000001</v>
      </c>
    </row>
    <row r="94" spans="1:11" s="21" customFormat="1" ht="13.5" thickBot="1">
      <c r="A94" s="26"/>
      <c r="B94" s="27"/>
      <c r="C94" s="27"/>
      <c r="D94" s="27">
        <v>1</v>
      </c>
      <c r="E94" s="27"/>
      <c r="F94" s="47"/>
      <c r="G94" s="76" t="s">
        <v>96</v>
      </c>
      <c r="H94" s="120">
        <f t="shared" si="4"/>
        <v>3200</v>
      </c>
      <c r="I94" s="120">
        <f t="shared" si="4"/>
        <v>3200</v>
      </c>
      <c r="J94" s="120">
        <f t="shared" si="4"/>
        <v>3459</v>
      </c>
      <c r="K94" s="197">
        <f t="shared" si="2"/>
        <v>108.09375000000001</v>
      </c>
    </row>
    <row r="95" spans="1:11" s="21" customFormat="1" ht="13.5" thickBot="1">
      <c r="A95" s="26"/>
      <c r="B95" s="27"/>
      <c r="C95" s="27"/>
      <c r="D95" s="27"/>
      <c r="E95" s="27">
        <v>1</v>
      </c>
      <c r="F95" s="47"/>
      <c r="G95" s="76" t="s">
        <v>11</v>
      </c>
      <c r="H95" s="120">
        <v>3200</v>
      </c>
      <c r="I95" s="120">
        <v>3200</v>
      </c>
      <c r="J95" s="120">
        <v>3459</v>
      </c>
      <c r="K95" s="197">
        <f t="shared" si="2"/>
        <v>108.09375000000001</v>
      </c>
    </row>
    <row r="96" spans="1:11" s="21" customFormat="1" ht="13.5" thickBot="1">
      <c r="A96" s="26"/>
      <c r="B96" s="27"/>
      <c r="C96" s="27"/>
      <c r="D96" s="27"/>
      <c r="E96" s="27"/>
      <c r="F96" s="222" t="s">
        <v>28</v>
      </c>
      <c r="G96" s="228"/>
      <c r="H96" s="128">
        <f>SUM(H93)</f>
        <v>3200</v>
      </c>
      <c r="I96" s="130">
        <f>SUM(I93)</f>
        <v>3200</v>
      </c>
      <c r="J96" s="130">
        <f>SUM(J93)</f>
        <v>3459</v>
      </c>
      <c r="K96" s="197">
        <f t="shared" si="2"/>
        <v>108.09375000000001</v>
      </c>
    </row>
    <row r="97" spans="1:11" s="21" customFormat="1" ht="13.5" thickBot="1">
      <c r="A97" s="26"/>
      <c r="B97" s="27" t="s">
        <v>71</v>
      </c>
      <c r="C97" s="27"/>
      <c r="D97" s="27"/>
      <c r="E97" s="27"/>
      <c r="F97" s="146"/>
      <c r="G97" s="147" t="s">
        <v>196</v>
      </c>
      <c r="H97" s="145"/>
      <c r="I97" s="145"/>
      <c r="J97" s="145"/>
      <c r="K97" s="197"/>
    </row>
    <row r="98" spans="1:11" s="21" customFormat="1" ht="13.5" thickBot="1">
      <c r="A98" s="26"/>
      <c r="B98" s="27"/>
      <c r="C98" s="27">
        <v>4</v>
      </c>
      <c r="D98" s="27"/>
      <c r="E98" s="27"/>
      <c r="F98" s="146"/>
      <c r="G98" s="33" t="s">
        <v>95</v>
      </c>
      <c r="H98" s="145"/>
      <c r="I98" s="145">
        <f>SUM(I99)</f>
        <v>20660</v>
      </c>
      <c r="J98" s="145">
        <f>SUM(J99)</f>
        <v>27333</v>
      </c>
      <c r="K98" s="197">
        <f t="shared" si="2"/>
        <v>132.29912875121005</v>
      </c>
    </row>
    <row r="99" spans="1:11" s="21" customFormat="1" ht="13.5" thickBot="1">
      <c r="A99" s="26"/>
      <c r="B99" s="27"/>
      <c r="C99" s="27"/>
      <c r="D99" s="27">
        <v>1</v>
      </c>
      <c r="E99" s="27"/>
      <c r="F99" s="146"/>
      <c r="G99" s="76" t="s">
        <v>96</v>
      </c>
      <c r="H99" s="145"/>
      <c r="I99" s="145">
        <v>20660</v>
      </c>
      <c r="J99" s="145">
        <v>27333</v>
      </c>
      <c r="K99" s="197">
        <f t="shared" si="2"/>
        <v>132.29912875121005</v>
      </c>
    </row>
    <row r="100" spans="1:11" s="21" customFormat="1" ht="13.5" thickBot="1">
      <c r="A100" s="26"/>
      <c r="B100" s="27"/>
      <c r="C100" s="27"/>
      <c r="D100" s="27"/>
      <c r="E100" s="27"/>
      <c r="F100" s="146"/>
      <c r="G100" s="144"/>
      <c r="H100" s="145"/>
      <c r="I100" s="145"/>
      <c r="J100" s="145"/>
      <c r="K100" s="197"/>
    </row>
    <row r="101" spans="1:11" s="21" customFormat="1" ht="13.5" thickBot="1">
      <c r="A101" s="26"/>
      <c r="B101" s="27"/>
      <c r="C101" s="27"/>
      <c r="D101" s="27"/>
      <c r="E101" s="27"/>
      <c r="F101" s="116" t="s">
        <v>28</v>
      </c>
      <c r="G101" s="117"/>
      <c r="H101" s="128"/>
      <c r="I101" s="130">
        <f>SUM(I98)</f>
        <v>20660</v>
      </c>
      <c r="J101" s="130">
        <f>SUM(J98)</f>
        <v>27333</v>
      </c>
      <c r="K101" s="197">
        <f t="shared" si="2"/>
        <v>132.29912875121005</v>
      </c>
    </row>
    <row r="102" spans="1:11" s="21" customFormat="1" ht="13.5" thickBot="1">
      <c r="A102" s="58">
        <v>2</v>
      </c>
      <c r="B102" s="59"/>
      <c r="C102" s="59"/>
      <c r="D102" s="59"/>
      <c r="E102" s="59"/>
      <c r="F102" s="222" t="s">
        <v>139</v>
      </c>
      <c r="G102" s="223"/>
      <c r="H102" s="120"/>
      <c r="I102" s="120"/>
      <c r="J102" s="120"/>
      <c r="K102" s="197"/>
    </row>
    <row r="103" spans="1:11" s="21" customFormat="1" ht="13.5" thickBot="1">
      <c r="A103" s="26"/>
      <c r="B103" s="27">
        <v>4</v>
      </c>
      <c r="C103" s="27"/>
      <c r="D103" s="27"/>
      <c r="E103" s="27"/>
      <c r="F103" s="39"/>
      <c r="G103" s="80" t="s">
        <v>168</v>
      </c>
      <c r="H103" s="120"/>
      <c r="I103" s="120"/>
      <c r="J103" s="120"/>
      <c r="K103" s="197"/>
    </row>
    <row r="104" spans="1:11" s="21" customFormat="1" ht="13.5" thickBot="1">
      <c r="A104" s="26"/>
      <c r="B104" s="27"/>
      <c r="C104" s="27">
        <v>1</v>
      </c>
      <c r="D104" s="27"/>
      <c r="E104" s="27"/>
      <c r="F104" s="39"/>
      <c r="G104" s="76" t="s">
        <v>98</v>
      </c>
      <c r="H104" s="120">
        <f>SUM(H105)</f>
        <v>2000</v>
      </c>
      <c r="I104" s="120">
        <f>SUM(I105)</f>
        <v>2000</v>
      </c>
      <c r="J104" s="120">
        <f>SUM(J105)</f>
        <v>1311</v>
      </c>
      <c r="K104" s="197">
        <f t="shared" si="2"/>
        <v>65.55</v>
      </c>
    </row>
    <row r="105" spans="1:11" s="21" customFormat="1" ht="13.5" thickBot="1">
      <c r="A105" s="26"/>
      <c r="B105" s="27"/>
      <c r="C105" s="27"/>
      <c r="D105" s="27">
        <v>1</v>
      </c>
      <c r="E105" s="27"/>
      <c r="F105" s="39"/>
      <c r="G105" s="76" t="s">
        <v>4</v>
      </c>
      <c r="H105" s="120">
        <f>SUM(H106:H106)</f>
        <v>2000</v>
      </c>
      <c r="I105" s="120">
        <f>SUM(I106:I106)</f>
        <v>2000</v>
      </c>
      <c r="J105" s="120">
        <f>SUM(J106:J106)</f>
        <v>1311</v>
      </c>
      <c r="K105" s="197">
        <f t="shared" si="2"/>
        <v>65.55</v>
      </c>
    </row>
    <row r="106" spans="1:11" s="21" customFormat="1" ht="13.5" thickBot="1">
      <c r="A106" s="26"/>
      <c r="B106" s="27"/>
      <c r="C106" s="27"/>
      <c r="D106" s="27"/>
      <c r="E106" s="27">
        <v>2</v>
      </c>
      <c r="F106" s="39"/>
      <c r="G106" s="76" t="s">
        <v>107</v>
      </c>
      <c r="H106" s="120">
        <v>2000</v>
      </c>
      <c r="I106" s="120">
        <v>2000</v>
      </c>
      <c r="J106" s="120">
        <v>1311</v>
      </c>
      <c r="K106" s="197">
        <f t="shared" si="2"/>
        <v>65.55</v>
      </c>
    </row>
    <row r="107" spans="1:11" s="21" customFormat="1" ht="13.5" thickBot="1">
      <c r="A107" s="26"/>
      <c r="B107" s="27"/>
      <c r="C107" s="27">
        <v>4</v>
      </c>
      <c r="D107" s="27"/>
      <c r="E107" s="27"/>
      <c r="F107" s="39"/>
      <c r="G107" s="33" t="s">
        <v>95</v>
      </c>
      <c r="H107" s="120"/>
      <c r="I107" s="120">
        <f>SUM(I108)</f>
        <v>3130</v>
      </c>
      <c r="J107" s="120">
        <f>SUM(J108)</f>
        <v>5115</v>
      </c>
      <c r="K107" s="197">
        <f t="shared" si="2"/>
        <v>163.4185303514377</v>
      </c>
    </row>
    <row r="108" spans="1:11" s="21" customFormat="1" ht="13.5" thickBot="1">
      <c r="A108" s="26"/>
      <c r="B108" s="27"/>
      <c r="C108" s="27"/>
      <c r="D108" s="27">
        <v>1</v>
      </c>
      <c r="E108" s="27"/>
      <c r="F108" s="39"/>
      <c r="G108" s="76" t="s">
        <v>96</v>
      </c>
      <c r="H108" s="120"/>
      <c r="I108" s="120">
        <v>3130</v>
      </c>
      <c r="J108" s="120">
        <v>5115</v>
      </c>
      <c r="K108" s="197">
        <f t="shared" si="2"/>
        <v>163.4185303514377</v>
      </c>
    </row>
    <row r="109" spans="1:11" s="21" customFormat="1" ht="13.5" thickBot="1">
      <c r="A109" s="26"/>
      <c r="B109" s="27"/>
      <c r="C109" s="27"/>
      <c r="D109" s="27"/>
      <c r="E109" s="27"/>
      <c r="F109" s="222" t="s">
        <v>28</v>
      </c>
      <c r="G109" s="224"/>
      <c r="H109" s="128">
        <f>SUM(H104)</f>
        <v>2000</v>
      </c>
      <c r="I109" s="130">
        <f>SUM(I104+I107)</f>
        <v>5130</v>
      </c>
      <c r="J109" s="130">
        <f>SUM(J104+J107)</f>
        <v>6426</v>
      </c>
      <c r="K109" s="197">
        <f t="shared" si="2"/>
        <v>125.26315789473684</v>
      </c>
    </row>
    <row r="110" spans="1:11" s="21" customFormat="1" ht="13.5" thickBot="1">
      <c r="A110" s="26"/>
      <c r="B110" s="27">
        <v>7</v>
      </c>
      <c r="C110" s="27"/>
      <c r="D110" s="27"/>
      <c r="E110" s="27"/>
      <c r="F110" s="146"/>
      <c r="G110" s="15" t="s">
        <v>171</v>
      </c>
      <c r="H110" s="145"/>
      <c r="I110" s="145"/>
      <c r="J110" s="145"/>
      <c r="K110" s="197"/>
    </row>
    <row r="111" spans="1:11" s="21" customFormat="1" ht="13.5" thickBot="1">
      <c r="A111" s="26"/>
      <c r="B111" s="27"/>
      <c r="C111" s="27">
        <v>4</v>
      </c>
      <c r="D111" s="27"/>
      <c r="E111" s="27"/>
      <c r="F111" s="146"/>
      <c r="G111" s="33" t="s">
        <v>95</v>
      </c>
      <c r="H111" s="145"/>
      <c r="I111" s="145">
        <f>SUM(I112)</f>
        <v>1985</v>
      </c>
      <c r="J111" s="145">
        <v>5368</v>
      </c>
      <c r="K111" s="197">
        <f t="shared" si="2"/>
        <v>270.42821158690174</v>
      </c>
    </row>
    <row r="112" spans="1:11" s="21" customFormat="1" ht="13.5" thickBot="1">
      <c r="A112" s="26"/>
      <c r="B112" s="27"/>
      <c r="C112" s="27"/>
      <c r="D112" s="27">
        <v>2</v>
      </c>
      <c r="E112" s="27"/>
      <c r="F112" s="146"/>
      <c r="G112" s="149" t="s">
        <v>17</v>
      </c>
      <c r="H112" s="145"/>
      <c r="I112" s="145">
        <v>1985</v>
      </c>
      <c r="J112" s="145">
        <v>5368</v>
      </c>
      <c r="K112" s="197">
        <f t="shared" si="2"/>
        <v>270.42821158690174</v>
      </c>
    </row>
    <row r="113" spans="1:11" s="21" customFormat="1" ht="13.5" thickBot="1">
      <c r="A113" s="26"/>
      <c r="B113" s="27"/>
      <c r="C113" s="27"/>
      <c r="D113" s="27"/>
      <c r="E113" s="27"/>
      <c r="F113" s="146"/>
      <c r="G113" s="147" t="s">
        <v>249</v>
      </c>
      <c r="H113" s="145"/>
      <c r="I113" s="145">
        <v>1985</v>
      </c>
      <c r="J113" s="145">
        <v>5368</v>
      </c>
      <c r="K113" s="197">
        <f t="shared" si="2"/>
        <v>270.42821158690174</v>
      </c>
    </row>
    <row r="114" spans="1:11" s="21" customFormat="1" ht="13.5" thickBot="1">
      <c r="A114" s="26"/>
      <c r="B114" s="27"/>
      <c r="C114" s="27"/>
      <c r="D114" s="27"/>
      <c r="E114" s="27"/>
      <c r="F114" s="116" t="s">
        <v>28</v>
      </c>
      <c r="G114" s="148"/>
      <c r="H114" s="128"/>
      <c r="I114" s="130">
        <f>SUM(I111)</f>
        <v>1985</v>
      </c>
      <c r="J114" s="130">
        <v>5368</v>
      </c>
      <c r="K114" s="197">
        <f t="shared" si="2"/>
        <v>270.42821158690174</v>
      </c>
    </row>
    <row r="115" spans="1:11" s="21" customFormat="1" ht="13.5" thickBot="1">
      <c r="A115" s="26"/>
      <c r="B115" s="27">
        <v>6</v>
      </c>
      <c r="C115" s="27"/>
      <c r="D115" s="27"/>
      <c r="E115" s="27"/>
      <c r="F115" s="37"/>
      <c r="G115" s="78" t="s">
        <v>180</v>
      </c>
      <c r="H115" s="120"/>
      <c r="I115" s="120"/>
      <c r="J115" s="120"/>
      <c r="K115" s="197"/>
    </row>
    <row r="116" spans="1:11" s="21" customFormat="1" ht="13.5" thickBot="1">
      <c r="A116" s="26"/>
      <c r="B116" s="27"/>
      <c r="C116" s="27">
        <v>1</v>
      </c>
      <c r="D116" s="27"/>
      <c r="E116" s="27"/>
      <c r="F116" s="39"/>
      <c r="G116" s="33" t="s">
        <v>98</v>
      </c>
      <c r="H116" s="120">
        <f>SUM(H117)</f>
        <v>500</v>
      </c>
      <c r="I116" s="120">
        <f>SUM(I117)</f>
        <v>500</v>
      </c>
      <c r="J116" s="120">
        <f>SUM(J117)</f>
        <v>424</v>
      </c>
      <c r="K116" s="197">
        <f t="shared" si="2"/>
        <v>84.8</v>
      </c>
    </row>
    <row r="117" spans="1:11" s="21" customFormat="1" ht="13.5" thickBot="1">
      <c r="A117" s="26"/>
      <c r="B117" s="27"/>
      <c r="C117" s="27"/>
      <c r="D117" s="27">
        <v>1</v>
      </c>
      <c r="E117" s="27"/>
      <c r="F117" s="39"/>
      <c r="G117" s="33" t="s">
        <v>4</v>
      </c>
      <c r="H117" s="120">
        <f>SUM(H118:H118)</f>
        <v>500</v>
      </c>
      <c r="I117" s="120">
        <f>SUM(I118:I118)</f>
        <v>500</v>
      </c>
      <c r="J117" s="120">
        <f>SUM(J118:J118)</f>
        <v>424</v>
      </c>
      <c r="K117" s="197">
        <f t="shared" si="2"/>
        <v>84.8</v>
      </c>
    </row>
    <row r="118" spans="1:11" s="21" customFormat="1" ht="13.5" thickBot="1">
      <c r="A118" s="26"/>
      <c r="B118" s="27"/>
      <c r="C118" s="27"/>
      <c r="D118" s="27"/>
      <c r="E118" s="27">
        <v>2</v>
      </c>
      <c r="F118" s="39"/>
      <c r="G118" s="33" t="s">
        <v>107</v>
      </c>
      <c r="H118" s="120">
        <v>500</v>
      </c>
      <c r="I118" s="120">
        <v>500</v>
      </c>
      <c r="J118" s="120">
        <v>424</v>
      </c>
      <c r="K118" s="197">
        <f t="shared" si="2"/>
        <v>84.8</v>
      </c>
    </row>
    <row r="119" spans="1:11" s="21" customFormat="1" ht="13.5" thickBot="1">
      <c r="A119" s="26"/>
      <c r="B119" s="27"/>
      <c r="C119" s="27"/>
      <c r="D119" s="27"/>
      <c r="E119" s="27"/>
      <c r="F119" s="212" t="s">
        <v>28</v>
      </c>
      <c r="G119" s="213"/>
      <c r="H119" s="128">
        <f>SUM(H116)</f>
        <v>500</v>
      </c>
      <c r="I119" s="130">
        <f>SUM(I116)</f>
        <v>500</v>
      </c>
      <c r="J119" s="130">
        <f>SUM(J116)</f>
        <v>424</v>
      </c>
      <c r="K119" s="197">
        <f t="shared" si="2"/>
        <v>84.8</v>
      </c>
    </row>
    <row r="120" spans="1:11" s="21" customFormat="1" ht="13.5" thickBot="1">
      <c r="A120" s="58">
        <v>4</v>
      </c>
      <c r="B120" s="59"/>
      <c r="C120" s="59"/>
      <c r="D120" s="59"/>
      <c r="E120" s="59"/>
      <c r="F120" s="226" t="s">
        <v>76</v>
      </c>
      <c r="G120" s="227"/>
      <c r="H120" s="120"/>
      <c r="I120" s="120"/>
      <c r="J120" s="120"/>
      <c r="K120" s="197"/>
    </row>
    <row r="121" spans="1:11" s="21" customFormat="1" ht="13.5" thickBot="1">
      <c r="A121" s="26"/>
      <c r="B121" s="27">
        <v>9</v>
      </c>
      <c r="C121" s="27"/>
      <c r="D121" s="27"/>
      <c r="E121" s="27"/>
      <c r="F121" s="38"/>
      <c r="G121" s="76" t="s">
        <v>208</v>
      </c>
      <c r="H121" s="120"/>
      <c r="I121" s="120"/>
      <c r="J121" s="120"/>
      <c r="K121" s="197"/>
    </row>
    <row r="122" spans="1:11" s="21" customFormat="1" ht="13.5" thickBot="1">
      <c r="A122" s="26"/>
      <c r="B122" s="27"/>
      <c r="C122" s="27">
        <v>1</v>
      </c>
      <c r="D122" s="27"/>
      <c r="E122" s="27"/>
      <c r="F122" s="39"/>
      <c r="G122" s="33" t="s">
        <v>98</v>
      </c>
      <c r="H122" s="120">
        <f>SUM(H123)</f>
        <v>19128</v>
      </c>
      <c r="I122" s="120">
        <f>SUM(I123)</f>
        <v>19128</v>
      </c>
      <c r="J122" s="120">
        <f>SUM(J123)</f>
        <v>11186</v>
      </c>
      <c r="K122" s="197">
        <f t="shared" si="2"/>
        <v>58.479715600167296</v>
      </c>
    </row>
    <row r="123" spans="1:11" s="21" customFormat="1" ht="13.5" thickBot="1">
      <c r="A123" s="26"/>
      <c r="B123" s="27"/>
      <c r="C123" s="27"/>
      <c r="D123" s="27">
        <v>1</v>
      </c>
      <c r="E123" s="27"/>
      <c r="F123" s="39"/>
      <c r="G123" s="33" t="s">
        <v>4</v>
      </c>
      <c r="H123" s="120">
        <f>SUM(H124:H127)</f>
        <v>19128</v>
      </c>
      <c r="I123" s="120">
        <f>SUM(I124:I127)</f>
        <v>19128</v>
      </c>
      <c r="J123" s="120">
        <f>SUM(J124:J127)</f>
        <v>11186</v>
      </c>
      <c r="K123" s="197">
        <f t="shared" si="2"/>
        <v>58.479715600167296</v>
      </c>
    </row>
    <row r="124" spans="1:11" s="21" customFormat="1" ht="13.5" thickBot="1">
      <c r="A124" s="26"/>
      <c r="B124" s="27"/>
      <c r="C124" s="27"/>
      <c r="D124" s="27"/>
      <c r="E124" s="27">
        <v>2</v>
      </c>
      <c r="F124" s="39"/>
      <c r="G124" s="33" t="s">
        <v>205</v>
      </c>
      <c r="H124" s="120">
        <v>743</v>
      </c>
      <c r="I124" s="120">
        <v>743</v>
      </c>
      <c r="J124" s="120">
        <v>277</v>
      </c>
      <c r="K124" s="197">
        <f t="shared" si="2"/>
        <v>37.28129205921938</v>
      </c>
    </row>
    <row r="125" spans="1:11" s="21" customFormat="1" ht="13.5" thickBot="1">
      <c r="A125" s="26"/>
      <c r="B125" s="27"/>
      <c r="C125" s="27"/>
      <c r="D125" s="27"/>
      <c r="E125" s="27">
        <v>2</v>
      </c>
      <c r="F125" s="39"/>
      <c r="G125" s="33" t="s">
        <v>206</v>
      </c>
      <c r="H125" s="120">
        <v>14319</v>
      </c>
      <c r="I125" s="120">
        <v>14319</v>
      </c>
      <c r="J125" s="120">
        <v>8554</v>
      </c>
      <c r="K125" s="197">
        <f t="shared" si="2"/>
        <v>59.738808576017874</v>
      </c>
    </row>
    <row r="126" spans="1:11" s="21" customFormat="1" ht="13.5" thickBot="1">
      <c r="A126" s="26"/>
      <c r="B126" s="27"/>
      <c r="C126" s="27"/>
      <c r="D126" s="27"/>
      <c r="E126" s="27">
        <v>3</v>
      </c>
      <c r="F126" s="39"/>
      <c r="G126" s="33" t="s">
        <v>123</v>
      </c>
      <c r="H126" s="120">
        <v>3866</v>
      </c>
      <c r="I126" s="120">
        <v>3866</v>
      </c>
      <c r="J126" s="120">
        <v>2280</v>
      </c>
      <c r="K126" s="197">
        <f t="shared" si="2"/>
        <v>58.97568546301086</v>
      </c>
    </row>
    <row r="127" spans="1:11" s="21" customFormat="1" ht="13.5" thickBot="1">
      <c r="A127" s="26"/>
      <c r="B127" s="27"/>
      <c r="C127" s="27"/>
      <c r="D127" s="27"/>
      <c r="E127" s="27"/>
      <c r="F127" s="39"/>
      <c r="G127" s="33" t="s">
        <v>207</v>
      </c>
      <c r="H127" s="120">
        <v>200</v>
      </c>
      <c r="I127" s="120">
        <v>200</v>
      </c>
      <c r="J127" s="120">
        <v>75</v>
      </c>
      <c r="K127" s="197">
        <f aca="true" t="shared" si="5" ref="K127:K188">SUM((J127/I127)*100)</f>
        <v>37.5</v>
      </c>
    </row>
    <row r="128" spans="1:11" s="21" customFormat="1" ht="13.5" thickBot="1">
      <c r="A128" s="26"/>
      <c r="B128" s="27"/>
      <c r="C128" s="27"/>
      <c r="D128" s="27"/>
      <c r="E128" s="27"/>
      <c r="F128" s="222" t="s">
        <v>28</v>
      </c>
      <c r="G128" s="224"/>
      <c r="H128" s="128">
        <f>SUM(H122)</f>
        <v>19128</v>
      </c>
      <c r="I128" s="130">
        <f>SUM(I122)</f>
        <v>19128</v>
      </c>
      <c r="J128" s="130">
        <f>SUM(J122)</f>
        <v>11186</v>
      </c>
      <c r="K128" s="197">
        <f t="shared" si="5"/>
        <v>58.479715600167296</v>
      </c>
    </row>
    <row r="129" spans="1:11" s="21" customFormat="1" ht="13.5" thickBot="1">
      <c r="A129" s="26"/>
      <c r="B129" s="27">
        <v>10</v>
      </c>
      <c r="C129" s="27"/>
      <c r="D129" s="27"/>
      <c r="E129" s="27"/>
      <c r="F129" s="37"/>
      <c r="G129" s="78" t="s">
        <v>77</v>
      </c>
      <c r="H129" s="120"/>
      <c r="I129" s="120"/>
      <c r="J129" s="120"/>
      <c r="K129" s="197"/>
    </row>
    <row r="130" spans="1:11" s="21" customFormat="1" ht="13.5" thickBot="1">
      <c r="A130" s="26"/>
      <c r="B130" s="27"/>
      <c r="C130" s="27">
        <v>1</v>
      </c>
      <c r="D130" s="27"/>
      <c r="E130" s="27"/>
      <c r="F130" s="39"/>
      <c r="G130" s="33" t="s">
        <v>98</v>
      </c>
      <c r="H130" s="120">
        <f>SUM(H131)</f>
        <v>3523</v>
      </c>
      <c r="I130" s="120">
        <f>SUM(I131)</f>
        <v>3523</v>
      </c>
      <c r="J130" s="120">
        <f>SUM(J131)</f>
        <v>2614</v>
      </c>
      <c r="K130" s="197">
        <f t="shared" si="5"/>
        <v>74.19812659665058</v>
      </c>
    </row>
    <row r="131" spans="1:11" s="21" customFormat="1" ht="13.5" thickBot="1">
      <c r="A131" s="26"/>
      <c r="B131" s="27"/>
      <c r="C131" s="27"/>
      <c r="D131" s="27">
        <v>1</v>
      </c>
      <c r="E131" s="27"/>
      <c r="F131" s="39"/>
      <c r="G131" s="33" t="s">
        <v>4</v>
      </c>
      <c r="H131" s="120">
        <f>SUM(H132:H133)</f>
        <v>3523</v>
      </c>
      <c r="I131" s="120">
        <f>SUM(I132:I133)</f>
        <v>3523</v>
      </c>
      <c r="J131" s="120">
        <f>SUM(J132:J133)</f>
        <v>2614</v>
      </c>
      <c r="K131" s="197">
        <f t="shared" si="5"/>
        <v>74.19812659665058</v>
      </c>
    </row>
    <row r="132" spans="1:11" s="21" customFormat="1" ht="13.5" thickBot="1">
      <c r="A132" s="26"/>
      <c r="B132" s="27"/>
      <c r="C132" s="27"/>
      <c r="D132" s="27"/>
      <c r="E132" s="27">
        <v>2</v>
      </c>
      <c r="F132" s="39"/>
      <c r="G132" s="33" t="s">
        <v>107</v>
      </c>
      <c r="H132" s="120">
        <v>2774</v>
      </c>
      <c r="I132" s="120">
        <v>2774</v>
      </c>
      <c r="J132" s="120">
        <v>2058</v>
      </c>
      <c r="K132" s="197">
        <f t="shared" si="5"/>
        <v>74.18889689978371</v>
      </c>
    </row>
    <row r="133" spans="1:11" s="21" customFormat="1" ht="13.5" thickBot="1">
      <c r="A133" s="26"/>
      <c r="B133" s="27"/>
      <c r="C133" s="27"/>
      <c r="D133" s="27"/>
      <c r="E133" s="27">
        <v>3</v>
      </c>
      <c r="F133" s="39"/>
      <c r="G133" s="33" t="s">
        <v>123</v>
      </c>
      <c r="H133" s="120">
        <v>749</v>
      </c>
      <c r="I133" s="120">
        <v>749</v>
      </c>
      <c r="J133" s="120">
        <v>556</v>
      </c>
      <c r="K133" s="197">
        <f t="shared" si="5"/>
        <v>74.23230974632844</v>
      </c>
    </row>
    <row r="134" spans="1:11" s="21" customFormat="1" ht="13.5" thickBot="1">
      <c r="A134" s="26"/>
      <c r="B134" s="27"/>
      <c r="C134" s="27"/>
      <c r="D134" s="27"/>
      <c r="E134" s="27"/>
      <c r="F134" s="222" t="s">
        <v>28</v>
      </c>
      <c r="G134" s="224"/>
      <c r="H134" s="128">
        <f>SUM(H130)</f>
        <v>3523</v>
      </c>
      <c r="I134" s="130">
        <f>SUM(I130)</f>
        <v>3523</v>
      </c>
      <c r="J134" s="130">
        <f>SUM(J130)</f>
        <v>2614</v>
      </c>
      <c r="K134" s="197">
        <f t="shared" si="5"/>
        <v>74.19812659665058</v>
      </c>
    </row>
    <row r="135" spans="1:11" s="21" customFormat="1" ht="13.5" thickBot="1">
      <c r="A135" s="26"/>
      <c r="B135" s="27">
        <v>11</v>
      </c>
      <c r="C135" s="27"/>
      <c r="D135" s="27"/>
      <c r="E135" s="27"/>
      <c r="F135" s="39"/>
      <c r="G135" s="33" t="s">
        <v>78</v>
      </c>
      <c r="H135" s="120"/>
      <c r="I135" s="120"/>
      <c r="J135" s="120"/>
      <c r="K135" s="197"/>
    </row>
    <row r="136" spans="1:11" s="21" customFormat="1" ht="13.5" thickBot="1">
      <c r="A136" s="26"/>
      <c r="B136" s="27"/>
      <c r="C136" s="27">
        <v>1</v>
      </c>
      <c r="D136" s="27"/>
      <c r="E136" s="27"/>
      <c r="F136" s="39"/>
      <c r="G136" s="33" t="s">
        <v>98</v>
      </c>
      <c r="H136" s="120">
        <f>SUM(H137)</f>
        <v>6975</v>
      </c>
      <c r="I136" s="120">
        <f>SUM(I137)</f>
        <v>6975</v>
      </c>
      <c r="J136" s="120">
        <f>SUM(J137)</f>
        <v>4776</v>
      </c>
      <c r="K136" s="197">
        <f t="shared" si="5"/>
        <v>68.47311827956989</v>
      </c>
    </row>
    <row r="137" spans="1:11" s="21" customFormat="1" ht="13.5" thickBot="1">
      <c r="A137" s="26"/>
      <c r="B137" s="27"/>
      <c r="C137" s="27"/>
      <c r="D137" s="27">
        <v>1</v>
      </c>
      <c r="E137" s="27"/>
      <c r="F137" s="39"/>
      <c r="G137" s="33" t="s">
        <v>124</v>
      </c>
      <c r="H137" s="120">
        <f>SUM(H138:H139)</f>
        <v>6975</v>
      </c>
      <c r="I137" s="120">
        <f>SUM(I138:I139)</f>
        <v>6975</v>
      </c>
      <c r="J137" s="120">
        <f>SUM(J138:J139)</f>
        <v>4776</v>
      </c>
      <c r="K137" s="197">
        <f t="shared" si="5"/>
        <v>68.47311827956989</v>
      </c>
    </row>
    <row r="138" spans="1:11" s="21" customFormat="1" ht="13.5" thickBot="1">
      <c r="A138" s="26"/>
      <c r="B138" s="27"/>
      <c r="C138" s="27"/>
      <c r="D138" s="27"/>
      <c r="E138" s="27">
        <v>2</v>
      </c>
      <c r="F138" s="39"/>
      <c r="G138" s="33" t="s">
        <v>107</v>
      </c>
      <c r="H138" s="120">
        <v>5492</v>
      </c>
      <c r="I138" s="120">
        <v>5492</v>
      </c>
      <c r="J138" s="120">
        <v>3856</v>
      </c>
      <c r="K138" s="197">
        <f t="shared" si="5"/>
        <v>70.21121631463949</v>
      </c>
    </row>
    <row r="139" spans="1:11" s="21" customFormat="1" ht="13.5" thickBot="1">
      <c r="A139" s="26"/>
      <c r="B139" s="27"/>
      <c r="C139" s="27"/>
      <c r="D139" s="27"/>
      <c r="E139" s="27">
        <v>3</v>
      </c>
      <c r="F139" s="39"/>
      <c r="G139" s="33" t="s">
        <v>123</v>
      </c>
      <c r="H139" s="120">
        <v>1483</v>
      </c>
      <c r="I139" s="120">
        <v>1483</v>
      </c>
      <c r="J139" s="120">
        <v>920</v>
      </c>
      <c r="K139" s="197">
        <f t="shared" si="5"/>
        <v>62.03641267700607</v>
      </c>
    </row>
    <row r="140" spans="1:11" s="21" customFormat="1" ht="13.5" thickBot="1">
      <c r="A140" s="26"/>
      <c r="B140" s="27"/>
      <c r="C140" s="27"/>
      <c r="D140" s="27"/>
      <c r="E140" s="27"/>
      <c r="F140" s="222" t="s">
        <v>28</v>
      </c>
      <c r="G140" s="224"/>
      <c r="H140" s="128">
        <f>SUM(H136)</f>
        <v>6975</v>
      </c>
      <c r="I140" s="130">
        <f>SUM(I136)</f>
        <v>6975</v>
      </c>
      <c r="J140" s="130">
        <f>SUM(J136)</f>
        <v>4776</v>
      </c>
      <c r="K140" s="197">
        <f t="shared" si="5"/>
        <v>68.47311827956989</v>
      </c>
    </row>
    <row r="141" spans="1:11" s="21" customFormat="1" ht="13.5" thickBot="1">
      <c r="A141" s="26"/>
      <c r="B141" s="27">
        <v>12</v>
      </c>
      <c r="C141" s="27"/>
      <c r="D141" s="27"/>
      <c r="E141" s="27"/>
      <c r="F141" s="39"/>
      <c r="G141" s="33" t="s">
        <v>79</v>
      </c>
      <c r="H141" s="120"/>
      <c r="I141" s="120"/>
      <c r="J141" s="120"/>
      <c r="K141" s="197"/>
    </row>
    <row r="142" spans="1:11" s="21" customFormat="1" ht="13.5" thickBot="1">
      <c r="A142" s="26"/>
      <c r="B142" s="27"/>
      <c r="C142" s="27">
        <v>1</v>
      </c>
      <c r="D142" s="27"/>
      <c r="E142" s="27"/>
      <c r="F142" s="39"/>
      <c r="G142" s="33" t="s">
        <v>128</v>
      </c>
      <c r="H142" s="120">
        <f>SUM(H143)</f>
        <v>9717</v>
      </c>
      <c r="I142" s="120">
        <f>SUM(I143)</f>
        <v>9717</v>
      </c>
      <c r="J142" s="120">
        <f>SUM(J143)</f>
        <v>4897</v>
      </c>
      <c r="K142" s="197">
        <f t="shared" si="5"/>
        <v>50.39621282288772</v>
      </c>
    </row>
    <row r="143" spans="1:11" s="21" customFormat="1" ht="13.5" thickBot="1">
      <c r="A143" s="26"/>
      <c r="B143" s="27"/>
      <c r="C143" s="27"/>
      <c r="D143" s="27">
        <v>1</v>
      </c>
      <c r="E143" s="27"/>
      <c r="F143" s="39"/>
      <c r="G143" s="33" t="s">
        <v>124</v>
      </c>
      <c r="H143" s="120">
        <f>SUM(H144:H145)</f>
        <v>9717</v>
      </c>
      <c r="I143" s="120">
        <f>SUM(I144:I145)</f>
        <v>9717</v>
      </c>
      <c r="J143" s="120">
        <f>SUM(J144:J145)</f>
        <v>4897</v>
      </c>
      <c r="K143" s="197">
        <f t="shared" si="5"/>
        <v>50.39621282288772</v>
      </c>
    </row>
    <row r="144" spans="1:11" s="21" customFormat="1" ht="13.5" thickBot="1">
      <c r="A144" s="26"/>
      <c r="B144" s="27"/>
      <c r="C144" s="27"/>
      <c r="D144" s="27"/>
      <c r="E144" s="27">
        <v>2</v>
      </c>
      <c r="F144" s="39"/>
      <c r="G144" s="33" t="s">
        <v>107</v>
      </c>
      <c r="H144" s="120">
        <v>7800</v>
      </c>
      <c r="I144" s="120">
        <v>7800</v>
      </c>
      <c r="J144" s="120">
        <v>3856</v>
      </c>
      <c r="K144" s="197">
        <f t="shared" si="5"/>
        <v>49.43589743589744</v>
      </c>
    </row>
    <row r="145" spans="1:11" s="21" customFormat="1" ht="13.5" thickBot="1">
      <c r="A145" s="26"/>
      <c r="B145" s="27"/>
      <c r="C145" s="27"/>
      <c r="D145" s="27"/>
      <c r="E145" s="27">
        <v>3</v>
      </c>
      <c r="F145" s="40"/>
      <c r="G145" s="32" t="s">
        <v>123</v>
      </c>
      <c r="H145" s="120">
        <v>1917</v>
      </c>
      <c r="I145" s="120">
        <v>1917</v>
      </c>
      <c r="J145" s="120">
        <v>1041</v>
      </c>
      <c r="K145" s="197">
        <f t="shared" si="5"/>
        <v>54.30359937402191</v>
      </c>
    </row>
    <row r="146" spans="1:11" s="21" customFormat="1" ht="13.5" thickBot="1">
      <c r="A146" s="26"/>
      <c r="B146" s="27"/>
      <c r="C146" s="27"/>
      <c r="D146" s="27"/>
      <c r="E146" s="27"/>
      <c r="F146" s="222" t="s">
        <v>28</v>
      </c>
      <c r="G146" s="224"/>
      <c r="H146" s="128">
        <f>H142</f>
        <v>9717</v>
      </c>
      <c r="I146" s="130">
        <f>I142</f>
        <v>9717</v>
      </c>
      <c r="J146" s="130">
        <f>J142</f>
        <v>4897</v>
      </c>
      <c r="K146" s="197">
        <f t="shared" si="5"/>
        <v>50.39621282288772</v>
      </c>
    </row>
    <row r="147" spans="1:11" s="21" customFormat="1" ht="13.5" thickBot="1">
      <c r="A147" s="58">
        <v>5</v>
      </c>
      <c r="B147" s="59"/>
      <c r="C147" s="59"/>
      <c r="D147" s="59"/>
      <c r="E147" s="59"/>
      <c r="F147" s="222" t="s">
        <v>222</v>
      </c>
      <c r="G147" s="223"/>
      <c r="H147" s="120"/>
      <c r="I147" s="120"/>
      <c r="J147" s="120"/>
      <c r="K147" s="197"/>
    </row>
    <row r="148" spans="1:11" s="21" customFormat="1" ht="13.5" thickBot="1">
      <c r="A148" s="26"/>
      <c r="B148" s="27">
        <v>14</v>
      </c>
      <c r="C148" s="27"/>
      <c r="D148" s="27"/>
      <c r="E148" s="27"/>
      <c r="F148" s="39"/>
      <c r="G148" s="76" t="s">
        <v>138</v>
      </c>
      <c r="H148" s="120"/>
      <c r="I148" s="120"/>
      <c r="J148" s="120"/>
      <c r="K148" s="197"/>
    </row>
    <row r="149" spans="1:11" s="21" customFormat="1" ht="13.5" thickBot="1">
      <c r="A149" s="26"/>
      <c r="B149" s="27"/>
      <c r="C149" s="27">
        <v>1</v>
      </c>
      <c r="D149" s="27"/>
      <c r="E149" s="27"/>
      <c r="F149" s="39"/>
      <c r="G149" s="76" t="s">
        <v>98</v>
      </c>
      <c r="H149" s="120">
        <f>SUM(H150)</f>
        <v>0</v>
      </c>
      <c r="I149" s="120">
        <f>SUM(I150)</f>
        <v>0</v>
      </c>
      <c r="J149" s="120">
        <f>SUM(J150)</f>
        <v>33</v>
      </c>
      <c r="K149" s="197"/>
    </row>
    <row r="150" spans="1:11" s="21" customFormat="1" ht="13.5" thickBot="1">
      <c r="A150" s="26"/>
      <c r="B150" s="27"/>
      <c r="C150" s="27"/>
      <c r="D150" s="27">
        <v>1</v>
      </c>
      <c r="E150" s="27"/>
      <c r="F150" s="39"/>
      <c r="G150" s="76" t="s">
        <v>4</v>
      </c>
      <c r="H150" s="120">
        <f>SUM(H151:H151)</f>
        <v>0</v>
      </c>
      <c r="I150" s="120">
        <f>SUM(I151:I151)</f>
        <v>0</v>
      </c>
      <c r="J150" s="120">
        <f>SUM(J151:J151)</f>
        <v>33</v>
      </c>
      <c r="K150" s="197"/>
    </row>
    <row r="151" spans="1:11" s="21" customFormat="1" ht="13.5" thickBot="1">
      <c r="A151" s="26"/>
      <c r="B151" s="27"/>
      <c r="C151" s="27"/>
      <c r="D151" s="27"/>
      <c r="E151" s="27">
        <v>2</v>
      </c>
      <c r="F151" s="39"/>
      <c r="G151" s="76" t="s">
        <v>122</v>
      </c>
      <c r="H151" s="120">
        <v>0</v>
      </c>
      <c r="I151" s="120">
        <v>0</v>
      </c>
      <c r="J151" s="120">
        <v>33</v>
      </c>
      <c r="K151" s="197"/>
    </row>
    <row r="152" spans="1:11" s="21" customFormat="1" ht="12.75">
      <c r="A152" s="26"/>
      <c r="B152" s="27"/>
      <c r="C152" s="27"/>
      <c r="D152" s="27"/>
      <c r="E152" s="27"/>
      <c r="F152" s="222" t="s">
        <v>28</v>
      </c>
      <c r="G152" s="224"/>
      <c r="H152" s="128">
        <f>SUM(H149)</f>
        <v>0</v>
      </c>
      <c r="I152" s="130">
        <f>SUM(I149)</f>
        <v>0</v>
      </c>
      <c r="J152" s="130">
        <f>SUM(J149)</f>
        <v>33</v>
      </c>
      <c r="K152" s="197"/>
    </row>
    <row r="153" spans="1:11" s="21" customFormat="1" ht="13.5" thickBot="1">
      <c r="A153" s="3"/>
      <c r="B153" s="3">
        <v>13</v>
      </c>
      <c r="C153" s="3"/>
      <c r="D153" s="6"/>
      <c r="E153" s="10"/>
      <c r="F153" s="15"/>
      <c r="G153" s="15" t="s">
        <v>230</v>
      </c>
      <c r="H153" s="129"/>
      <c r="I153" s="129"/>
      <c r="J153" s="129"/>
      <c r="K153" s="197"/>
    </row>
    <row r="154" spans="1:11" s="21" customFormat="1" ht="13.5" thickBot="1">
      <c r="A154" s="26"/>
      <c r="B154" s="27"/>
      <c r="C154" s="27">
        <v>1</v>
      </c>
      <c r="D154" s="27"/>
      <c r="E154" s="27"/>
      <c r="F154" s="39"/>
      <c r="G154" s="76" t="s">
        <v>98</v>
      </c>
      <c r="H154" s="129">
        <f>SUM(H155)</f>
        <v>0</v>
      </c>
      <c r="I154" s="129">
        <f>SUM(I155)</f>
        <v>0</v>
      </c>
      <c r="J154" s="129"/>
      <c r="K154" s="197"/>
    </row>
    <row r="155" spans="1:11" s="21" customFormat="1" ht="13.5" thickBot="1">
      <c r="A155" s="26"/>
      <c r="B155" s="27"/>
      <c r="C155" s="27"/>
      <c r="D155" s="27">
        <v>1</v>
      </c>
      <c r="E155" s="27"/>
      <c r="F155" s="39"/>
      <c r="G155" s="76" t="s">
        <v>4</v>
      </c>
      <c r="H155" s="129">
        <f>SUM(H156:H156)</f>
        <v>0</v>
      </c>
      <c r="I155" s="129">
        <f>SUM(I156:I156)</f>
        <v>0</v>
      </c>
      <c r="J155" s="129"/>
      <c r="K155" s="197"/>
    </row>
    <row r="156" spans="1:11" s="21" customFormat="1" ht="13.5" thickBot="1">
      <c r="A156" s="26"/>
      <c r="B156" s="27"/>
      <c r="C156" s="27"/>
      <c r="D156" s="27"/>
      <c r="E156" s="27">
        <v>2</v>
      </c>
      <c r="F156" s="39"/>
      <c r="G156" s="76" t="s">
        <v>210</v>
      </c>
      <c r="H156" s="129">
        <v>0</v>
      </c>
      <c r="I156" s="129">
        <v>0</v>
      </c>
      <c r="J156" s="129"/>
      <c r="K156" s="197"/>
    </row>
    <row r="157" spans="1:11" s="21" customFormat="1" ht="13.5" thickBot="1">
      <c r="A157" s="26"/>
      <c r="B157" s="27"/>
      <c r="C157" s="27"/>
      <c r="D157" s="27"/>
      <c r="E157" s="27"/>
      <c r="F157" s="222" t="s">
        <v>28</v>
      </c>
      <c r="G157" s="225"/>
      <c r="H157" s="130">
        <f>SUM(H154)</f>
        <v>0</v>
      </c>
      <c r="I157" s="130">
        <f>SUM(I154)</f>
        <v>0</v>
      </c>
      <c r="J157" s="130"/>
      <c r="K157" s="197"/>
    </row>
    <row r="158" spans="1:11" s="21" customFormat="1" ht="13.5" thickBot="1">
      <c r="A158" s="26"/>
      <c r="B158" s="27"/>
      <c r="C158" s="27"/>
      <c r="D158" s="27"/>
      <c r="E158" s="82"/>
      <c r="F158" s="81"/>
      <c r="G158" s="72"/>
      <c r="H158" s="120"/>
      <c r="I158" s="120"/>
      <c r="J158" s="120"/>
      <c r="K158" s="197"/>
    </row>
    <row r="159" spans="1:11" ht="12.75">
      <c r="A159" s="41"/>
      <c r="B159" s="41"/>
      <c r="C159" s="163">
        <v>1</v>
      </c>
      <c r="D159" s="163"/>
      <c r="E159" s="163"/>
      <c r="F159" s="164"/>
      <c r="G159" s="165" t="s">
        <v>98</v>
      </c>
      <c r="H159" s="130">
        <f>SUM(H160:H161)</f>
        <v>137956</v>
      </c>
      <c r="I159" s="130">
        <f>SUM(I160:I161)</f>
        <v>137956</v>
      </c>
      <c r="J159" s="130">
        <f>SUM(J160:J161)</f>
        <v>118564</v>
      </c>
      <c r="K159" s="197">
        <f t="shared" si="5"/>
        <v>85.9433442546899</v>
      </c>
    </row>
    <row r="160" spans="1:11" ht="12.75">
      <c r="A160" s="3"/>
      <c r="B160" s="3"/>
      <c r="C160" s="3"/>
      <c r="D160" s="3">
        <v>1</v>
      </c>
      <c r="E160" s="3"/>
      <c r="F160" s="9"/>
      <c r="G160" s="36" t="s">
        <v>4</v>
      </c>
      <c r="H160" s="131">
        <f>SUM(H6+H19+H56+H61+H75+H69+H80+H105+H117+H123+H131+H137+H143+H150+H155)</f>
        <v>46393</v>
      </c>
      <c r="I160" s="131">
        <f>SUM(I6+I19+I56+I61+I75+I69+I80+I105+I117+I123+I131+I137+I143+I150+I155+I85)</f>
        <v>46393</v>
      </c>
      <c r="J160" s="131">
        <f>SUM(J6+J19+J56+J61+J75+J69+J80+J105+J117+J123+J131+J137+J143+J150+J155+J85)</f>
        <v>35353</v>
      </c>
      <c r="K160" s="197">
        <f t="shared" si="5"/>
        <v>76.20330653331322</v>
      </c>
    </row>
    <row r="161" spans="1:11" ht="12.75">
      <c r="A161" s="3"/>
      <c r="B161" s="3"/>
      <c r="C161" s="3"/>
      <c r="D161" s="3">
        <v>2</v>
      </c>
      <c r="E161" s="3"/>
      <c r="F161" s="9"/>
      <c r="G161" s="36" t="s">
        <v>99</v>
      </c>
      <c r="H161" s="120">
        <f>SUM(H8,H21)</f>
        <v>91563</v>
      </c>
      <c r="I161" s="120">
        <f>SUM(I8,I21)</f>
        <v>91563</v>
      </c>
      <c r="J161" s="120">
        <f>SUM(J8,J21)</f>
        <v>83211</v>
      </c>
      <c r="K161" s="197">
        <f t="shared" si="5"/>
        <v>90.87841158546574</v>
      </c>
    </row>
    <row r="162" spans="1:11" ht="12.75">
      <c r="A162" s="3"/>
      <c r="B162" s="3"/>
      <c r="C162" s="3"/>
      <c r="D162" s="3"/>
      <c r="E162" s="3">
        <v>1</v>
      </c>
      <c r="F162" s="9"/>
      <c r="G162" s="36" t="s">
        <v>91</v>
      </c>
      <c r="H162" s="120"/>
      <c r="I162" s="120"/>
      <c r="J162" s="120"/>
      <c r="K162" s="197"/>
    </row>
    <row r="163" spans="1:11" ht="12.75">
      <c r="A163" s="3"/>
      <c r="B163" s="3"/>
      <c r="C163" s="3"/>
      <c r="D163" s="3"/>
      <c r="E163" s="3">
        <v>2</v>
      </c>
      <c r="F163" s="9"/>
      <c r="G163" s="36" t="s">
        <v>13</v>
      </c>
      <c r="H163" s="120">
        <f>SUM(H22)</f>
        <v>72862</v>
      </c>
      <c r="I163" s="120">
        <f>SUM(I22)</f>
        <v>72862</v>
      </c>
      <c r="J163" s="120">
        <f>SUM(J22)</f>
        <v>64417</v>
      </c>
      <c r="K163" s="197">
        <f t="shared" si="5"/>
        <v>88.4095962229969</v>
      </c>
    </row>
    <row r="164" spans="1:11" ht="12.75">
      <c r="A164" s="3"/>
      <c r="B164" s="3"/>
      <c r="C164" s="3"/>
      <c r="D164" s="3"/>
      <c r="E164" s="3">
        <v>3</v>
      </c>
      <c r="F164" s="9"/>
      <c r="G164" s="36" t="s">
        <v>24</v>
      </c>
      <c r="H164" s="120">
        <f>SUM(H26)</f>
        <v>15194</v>
      </c>
      <c r="I164" s="120">
        <f>SUM(I26)</f>
        <v>15194</v>
      </c>
      <c r="J164" s="120">
        <f>SUM(J26)</f>
        <v>17809</v>
      </c>
      <c r="K164" s="197">
        <f t="shared" si="5"/>
        <v>117.21074108200607</v>
      </c>
    </row>
    <row r="165" spans="1:11" ht="12.75">
      <c r="A165" s="3"/>
      <c r="B165" s="3"/>
      <c r="C165" s="3"/>
      <c r="D165" s="3"/>
      <c r="E165" s="3">
        <v>4</v>
      </c>
      <c r="F165" s="9"/>
      <c r="G165" s="36" t="s">
        <v>132</v>
      </c>
      <c r="H165" s="120">
        <f>SUM(H30)</f>
        <v>3507</v>
      </c>
      <c r="I165" s="120">
        <f>SUM(I30)</f>
        <v>3507</v>
      </c>
      <c r="J165" s="120">
        <f>SUM(J30)</f>
        <v>985</v>
      </c>
      <c r="K165" s="197">
        <f t="shared" si="5"/>
        <v>28.086683775306533</v>
      </c>
    </row>
    <row r="166" spans="1:11" ht="12.75">
      <c r="A166" s="3"/>
      <c r="B166" s="3"/>
      <c r="C166" s="166">
        <v>2</v>
      </c>
      <c r="D166" s="166"/>
      <c r="E166" s="166"/>
      <c r="F166" s="167"/>
      <c r="G166" s="168" t="s">
        <v>92</v>
      </c>
      <c r="H166" s="130">
        <f>SUM(H167)</f>
        <v>135309</v>
      </c>
      <c r="I166" s="130">
        <f>SUM(I167)</f>
        <v>156570</v>
      </c>
      <c r="J166" s="130">
        <f>SUM(J167)</f>
        <v>134182</v>
      </c>
      <c r="K166" s="197">
        <f t="shared" si="5"/>
        <v>85.7009644248579</v>
      </c>
    </row>
    <row r="167" spans="1:11" ht="12.75">
      <c r="A167" s="3"/>
      <c r="B167" s="3"/>
      <c r="C167" s="3"/>
      <c r="D167" s="3">
        <v>1</v>
      </c>
      <c r="E167" s="3"/>
      <c r="F167" s="9"/>
      <c r="G167" s="36" t="s">
        <v>93</v>
      </c>
      <c r="H167" s="120">
        <f>SUM(H168:H171)</f>
        <v>135309</v>
      </c>
      <c r="I167" s="120">
        <f>SUM(I168:I171)</f>
        <v>156570</v>
      </c>
      <c r="J167" s="120">
        <f>SUM(J168:J171)</f>
        <v>134182</v>
      </c>
      <c r="K167" s="197">
        <f t="shared" si="5"/>
        <v>85.7009644248579</v>
      </c>
    </row>
    <row r="168" spans="1:11" ht="12.75">
      <c r="A168" s="3"/>
      <c r="B168" s="3"/>
      <c r="C168" s="3"/>
      <c r="D168" s="3"/>
      <c r="E168" s="3">
        <v>1</v>
      </c>
      <c r="F168" s="9"/>
      <c r="G168" s="36" t="s">
        <v>14</v>
      </c>
      <c r="H168" s="120">
        <f aca="true" t="shared" si="6" ref="H168:J170">SUM(H33)</f>
        <v>135309</v>
      </c>
      <c r="I168" s="120">
        <f t="shared" si="6"/>
        <v>135309</v>
      </c>
      <c r="J168" s="120">
        <f t="shared" si="6"/>
        <v>106304</v>
      </c>
      <c r="K168" s="197">
        <f t="shared" si="5"/>
        <v>78.56387971236207</v>
      </c>
    </row>
    <row r="169" spans="1:11" ht="12.75">
      <c r="A169" s="3"/>
      <c r="B169" s="3"/>
      <c r="C169" s="3"/>
      <c r="D169" s="3"/>
      <c r="E169" s="3">
        <v>2</v>
      </c>
      <c r="F169" s="9"/>
      <c r="G169" s="36" t="s">
        <v>15</v>
      </c>
      <c r="H169" s="120">
        <f t="shared" si="6"/>
        <v>0</v>
      </c>
      <c r="I169" s="120">
        <f t="shared" si="6"/>
        <v>0</v>
      </c>
      <c r="J169" s="120"/>
      <c r="K169" s="197"/>
    </row>
    <row r="170" spans="1:11" ht="12.75">
      <c r="A170" s="3"/>
      <c r="B170" s="3"/>
      <c r="C170" s="3"/>
      <c r="D170" s="3"/>
      <c r="E170" s="3">
        <v>3</v>
      </c>
      <c r="F170" s="9"/>
      <c r="G170" s="36" t="s">
        <v>100</v>
      </c>
      <c r="H170" s="120">
        <f t="shared" si="6"/>
        <v>0</v>
      </c>
      <c r="I170" s="120">
        <f t="shared" si="6"/>
        <v>21261</v>
      </c>
      <c r="J170" s="120">
        <f t="shared" si="6"/>
        <v>27878</v>
      </c>
      <c r="K170" s="197">
        <f t="shared" si="5"/>
        <v>131.12271294859133</v>
      </c>
    </row>
    <row r="171" spans="1:11" ht="12.75">
      <c r="A171" s="3"/>
      <c r="B171" s="3"/>
      <c r="C171" s="3"/>
      <c r="D171" s="3"/>
      <c r="E171" s="3">
        <v>4</v>
      </c>
      <c r="F171" s="9"/>
      <c r="G171" s="36" t="s">
        <v>101</v>
      </c>
      <c r="H171" s="120"/>
      <c r="I171" s="120"/>
      <c r="J171" s="120"/>
      <c r="K171" s="197"/>
    </row>
    <row r="172" spans="1:11" ht="12.75">
      <c r="A172" s="3"/>
      <c r="B172" s="3"/>
      <c r="C172" s="166">
        <v>3</v>
      </c>
      <c r="D172" s="166"/>
      <c r="E172" s="166"/>
      <c r="F172" s="167"/>
      <c r="G172" s="169" t="s">
        <v>94</v>
      </c>
      <c r="H172" s="130">
        <f>SUM(H173:H175)</f>
        <v>2500</v>
      </c>
      <c r="I172" s="130">
        <f>SUM(I173:I175)</f>
        <v>2500</v>
      </c>
      <c r="J172" s="130">
        <f>SUM(J173:J175)</f>
        <v>3663</v>
      </c>
      <c r="K172" s="197">
        <f t="shared" si="5"/>
        <v>146.52</v>
      </c>
    </row>
    <row r="173" spans="1:11" ht="12.75">
      <c r="A173" s="3"/>
      <c r="B173" s="3"/>
      <c r="C173" s="3"/>
      <c r="D173" s="3">
        <v>1</v>
      </c>
      <c r="E173" s="3"/>
      <c r="F173" s="9"/>
      <c r="G173" s="36" t="s">
        <v>102</v>
      </c>
      <c r="H173" s="120"/>
      <c r="I173" s="120"/>
      <c r="J173" s="120">
        <v>677</v>
      </c>
      <c r="K173" s="197"/>
    </row>
    <row r="174" spans="1:11" ht="12.75">
      <c r="A174" s="3"/>
      <c r="B174" s="3"/>
      <c r="C174" s="3"/>
      <c r="D174" s="3">
        <v>2</v>
      </c>
      <c r="E174" s="3"/>
      <c r="F174" s="9"/>
      <c r="G174" s="36" t="s">
        <v>103</v>
      </c>
      <c r="H174" s="120">
        <f>SUM(H38)</f>
        <v>2500</v>
      </c>
      <c r="I174" s="120">
        <f>SUM(I38)</f>
        <v>2500</v>
      </c>
      <c r="J174" s="120">
        <f>SUM(J38)</f>
        <v>2986</v>
      </c>
      <c r="K174" s="197">
        <f t="shared" si="5"/>
        <v>119.44</v>
      </c>
    </row>
    <row r="175" spans="1:11" ht="12.75">
      <c r="A175" s="3"/>
      <c r="B175" s="3"/>
      <c r="C175" s="3"/>
      <c r="D175" s="3">
        <v>3</v>
      </c>
      <c r="E175" s="3"/>
      <c r="F175" s="9"/>
      <c r="G175" s="36" t="s">
        <v>6</v>
      </c>
      <c r="H175" s="120"/>
      <c r="I175" s="120"/>
      <c r="J175" s="120"/>
      <c r="K175" s="197"/>
    </row>
    <row r="176" spans="1:11" ht="12.75">
      <c r="A176" s="3"/>
      <c r="B176" s="3"/>
      <c r="C176" s="166">
        <v>4</v>
      </c>
      <c r="D176" s="166"/>
      <c r="E176" s="166"/>
      <c r="F176" s="167"/>
      <c r="G176" s="169" t="s">
        <v>26</v>
      </c>
      <c r="H176" s="130">
        <f>SUM(H177,H181,H182)</f>
        <v>7900</v>
      </c>
      <c r="I176" s="130">
        <f>SUM(I177,I181,I182)</f>
        <v>72103</v>
      </c>
      <c r="J176" s="130">
        <f>SUM(J177,J181,J182)</f>
        <v>148868</v>
      </c>
      <c r="K176" s="197">
        <f t="shared" si="5"/>
        <v>206.4657503848661</v>
      </c>
    </row>
    <row r="177" spans="1:11" ht="12.75">
      <c r="A177" s="3"/>
      <c r="B177" s="3"/>
      <c r="C177" s="3"/>
      <c r="D177" s="3">
        <v>1</v>
      </c>
      <c r="E177" s="3"/>
      <c r="F177" s="9"/>
      <c r="G177" s="36" t="s">
        <v>104</v>
      </c>
      <c r="H177" s="120">
        <f>SUM(H178:H180)</f>
        <v>7900</v>
      </c>
      <c r="I177" s="120">
        <f>SUM(I178:I180)</f>
        <v>40275</v>
      </c>
      <c r="J177" s="120">
        <f>SUM(J178:J180)</f>
        <v>68991</v>
      </c>
      <c r="K177" s="197">
        <f t="shared" si="5"/>
        <v>171.2998137802607</v>
      </c>
    </row>
    <row r="178" spans="1:11" ht="12.75">
      <c r="A178" s="3"/>
      <c r="B178" s="3"/>
      <c r="C178" s="3"/>
      <c r="D178" s="3"/>
      <c r="E178" s="3">
        <v>1</v>
      </c>
      <c r="F178" s="9"/>
      <c r="G178" s="36" t="s">
        <v>11</v>
      </c>
      <c r="H178" s="120">
        <f>SUM(H94)</f>
        <v>3200</v>
      </c>
      <c r="I178" s="120">
        <f>SUM(I94)</f>
        <v>3200</v>
      </c>
      <c r="J178" s="120">
        <f>SUM(J94)</f>
        <v>3459</v>
      </c>
      <c r="K178" s="197">
        <f t="shared" si="5"/>
        <v>108.09375000000001</v>
      </c>
    </row>
    <row r="179" spans="1:11" ht="12.75">
      <c r="A179" s="3"/>
      <c r="B179" s="3"/>
      <c r="C179" s="3"/>
      <c r="D179" s="3"/>
      <c r="E179" s="3">
        <v>2</v>
      </c>
      <c r="F179" s="9"/>
      <c r="G179" s="36" t="s">
        <v>16</v>
      </c>
      <c r="H179" s="120"/>
      <c r="I179" s="120"/>
      <c r="J179" s="120">
        <v>983</v>
      </c>
      <c r="K179" s="197"/>
    </row>
    <row r="180" spans="1:11" ht="12.75">
      <c r="A180" s="3"/>
      <c r="B180" s="3"/>
      <c r="C180" s="3"/>
      <c r="D180" s="3"/>
      <c r="E180" s="3">
        <v>3</v>
      </c>
      <c r="F180" s="9"/>
      <c r="G180" s="36" t="s">
        <v>18</v>
      </c>
      <c r="H180" s="120">
        <f>SUM(H10+H42)</f>
        <v>4700</v>
      </c>
      <c r="I180" s="120">
        <f>SUM(I10+I42+I99+I108)</f>
        <v>37075</v>
      </c>
      <c r="J180" s="120">
        <f>SUM(J10+J42+J99+J108)</f>
        <v>64549</v>
      </c>
      <c r="K180" s="197">
        <f t="shared" si="5"/>
        <v>174.10384356035064</v>
      </c>
    </row>
    <row r="181" spans="1:11" ht="12.75">
      <c r="A181" s="3"/>
      <c r="B181" s="3"/>
      <c r="C181" s="3"/>
      <c r="D181" s="3">
        <v>2</v>
      </c>
      <c r="E181" s="3"/>
      <c r="F181" s="9"/>
      <c r="G181" s="36" t="s">
        <v>17</v>
      </c>
      <c r="H181" s="120">
        <f>H11</f>
        <v>0</v>
      </c>
      <c r="I181" s="120">
        <f>I11+I112+I65+I44</f>
        <v>31828</v>
      </c>
      <c r="J181" s="120">
        <f>J11+J112+J65+J44</f>
        <v>52950</v>
      </c>
      <c r="K181" s="197">
        <f t="shared" si="5"/>
        <v>166.36295086087722</v>
      </c>
    </row>
    <row r="182" spans="1:11" ht="12.75">
      <c r="A182" s="3"/>
      <c r="B182" s="3"/>
      <c r="C182" s="3"/>
      <c r="D182" s="3">
        <v>3</v>
      </c>
      <c r="E182" s="3"/>
      <c r="F182" s="9"/>
      <c r="G182" s="36" t="s">
        <v>27</v>
      </c>
      <c r="H182" s="120"/>
      <c r="I182" s="120"/>
      <c r="J182" s="120">
        <v>26927</v>
      </c>
      <c r="K182" s="197"/>
    </row>
    <row r="183" spans="1:11" ht="12.75">
      <c r="A183" s="3"/>
      <c r="B183" s="3"/>
      <c r="C183" s="166">
        <v>5</v>
      </c>
      <c r="D183" s="166"/>
      <c r="E183" s="166"/>
      <c r="F183" s="167"/>
      <c r="G183" s="168" t="s">
        <v>19</v>
      </c>
      <c r="H183" s="130">
        <f>SUM(H184:H185)</f>
        <v>500</v>
      </c>
      <c r="I183" s="130">
        <f>SUM(I184:I185)</f>
        <v>500</v>
      </c>
      <c r="J183" s="130">
        <f>SUM(J184:J185)</f>
        <v>1429</v>
      </c>
      <c r="K183" s="197">
        <f t="shared" si="5"/>
        <v>285.8</v>
      </c>
    </row>
    <row r="184" spans="1:11" ht="12.75">
      <c r="A184" s="3"/>
      <c r="B184" s="3"/>
      <c r="C184" s="3"/>
      <c r="D184" s="3"/>
      <c r="E184" s="3">
        <v>1</v>
      </c>
      <c r="F184" s="9"/>
      <c r="G184" s="36" t="s">
        <v>21</v>
      </c>
      <c r="H184" s="120">
        <f>SUM(H45)</f>
        <v>500</v>
      </c>
      <c r="I184" s="120">
        <f>SUM(I45)</f>
        <v>500</v>
      </c>
      <c r="J184" s="145">
        <f>SUM(J45+J89)</f>
        <v>1416</v>
      </c>
      <c r="K184" s="197">
        <f t="shared" si="5"/>
        <v>283.2</v>
      </c>
    </row>
    <row r="185" spans="1:11" ht="12.75">
      <c r="A185" s="3"/>
      <c r="B185" s="3"/>
      <c r="C185" s="3"/>
      <c r="D185" s="3"/>
      <c r="E185" s="3">
        <v>2</v>
      </c>
      <c r="F185" s="9"/>
      <c r="G185" s="36" t="s">
        <v>20</v>
      </c>
      <c r="H185" s="120">
        <f>SUM(H14)</f>
        <v>0</v>
      </c>
      <c r="I185" s="120">
        <f>SUM(I14)</f>
        <v>0</v>
      </c>
      <c r="J185" s="145">
        <v>13</v>
      </c>
      <c r="K185" s="197"/>
    </row>
    <row r="186" spans="1:11" ht="12.75">
      <c r="A186" s="3"/>
      <c r="B186" s="3"/>
      <c r="C186" s="166">
        <v>6</v>
      </c>
      <c r="D186" s="166"/>
      <c r="E186" s="166"/>
      <c r="F186" s="167"/>
      <c r="G186" s="168" t="s">
        <v>7</v>
      </c>
      <c r="H186" s="130">
        <f>SUM(H187:H188)</f>
        <v>13250</v>
      </c>
      <c r="I186" s="130">
        <f>SUM(I187:I188)</f>
        <v>81716</v>
      </c>
      <c r="J186" s="130">
        <v>67632</v>
      </c>
      <c r="K186" s="197">
        <f t="shared" si="5"/>
        <v>82.76469724411376</v>
      </c>
    </row>
    <row r="187" spans="1:11" ht="12.75">
      <c r="A187" s="3"/>
      <c r="B187" s="3"/>
      <c r="C187" s="3"/>
      <c r="D187" s="3"/>
      <c r="E187" s="3">
        <v>1</v>
      </c>
      <c r="F187" s="9"/>
      <c r="G187" s="36" t="s">
        <v>8</v>
      </c>
      <c r="H187" s="120">
        <f>SUM(H48)</f>
        <v>13250</v>
      </c>
      <c r="I187" s="120">
        <f>SUM(I49)</f>
        <v>34351</v>
      </c>
      <c r="J187" s="120">
        <v>20528</v>
      </c>
      <c r="K187" s="197">
        <f t="shared" si="5"/>
        <v>59.75954120695176</v>
      </c>
    </row>
    <row r="188" spans="1:11" ht="12.75">
      <c r="A188" s="3"/>
      <c r="B188" s="3"/>
      <c r="C188" s="3"/>
      <c r="D188" s="3"/>
      <c r="E188" s="3">
        <v>2</v>
      </c>
      <c r="F188" s="9"/>
      <c r="G188" s="36" t="s">
        <v>9</v>
      </c>
      <c r="H188" s="120">
        <f>SUM(H50)</f>
        <v>0</v>
      </c>
      <c r="I188" s="120">
        <f>SUM(I50)</f>
        <v>47365</v>
      </c>
      <c r="J188" s="120">
        <v>47104</v>
      </c>
      <c r="K188" s="197">
        <f t="shared" si="5"/>
        <v>99.4489602026813</v>
      </c>
    </row>
    <row r="189" spans="1:11" ht="12.75">
      <c r="A189" s="3"/>
      <c r="B189" s="3"/>
      <c r="C189" s="3">
        <v>7</v>
      </c>
      <c r="D189" s="3"/>
      <c r="E189" s="3"/>
      <c r="F189" s="9"/>
      <c r="G189" s="42" t="s">
        <v>10</v>
      </c>
      <c r="H189" s="120">
        <f>SUM(H190:H191)</f>
        <v>0</v>
      </c>
      <c r="I189" s="120">
        <f>SUM(I190:I191)</f>
        <v>0</v>
      </c>
      <c r="J189" s="120"/>
      <c r="K189" s="197"/>
    </row>
    <row r="190" spans="1:11" ht="12.75">
      <c r="A190" s="3"/>
      <c r="B190" s="3"/>
      <c r="C190" s="3"/>
      <c r="D190" s="3"/>
      <c r="E190" s="3">
        <v>1</v>
      </c>
      <c r="F190" s="9"/>
      <c r="G190" s="36" t="s">
        <v>22</v>
      </c>
      <c r="H190" s="120">
        <f>SUM(H52)</f>
        <v>0</v>
      </c>
      <c r="I190" s="120">
        <f>SUM(I52)</f>
        <v>0</v>
      </c>
      <c r="J190" s="120"/>
      <c r="K190" s="197"/>
    </row>
    <row r="191" spans="1:11" ht="13.5" thickBot="1">
      <c r="A191" s="43"/>
      <c r="B191" s="43"/>
      <c r="C191" s="43"/>
      <c r="D191" s="43"/>
      <c r="E191" s="43">
        <v>2</v>
      </c>
      <c r="F191" s="44"/>
      <c r="G191" s="45" t="s">
        <v>23</v>
      </c>
      <c r="H191" s="132"/>
      <c r="I191" s="132"/>
      <c r="J191" s="132"/>
      <c r="K191" s="197"/>
    </row>
    <row r="192" spans="1:11" ht="13.5" thickBot="1">
      <c r="A192" s="219" t="s">
        <v>125</v>
      </c>
      <c r="B192" s="220"/>
      <c r="C192" s="220"/>
      <c r="D192" s="220"/>
      <c r="E192" s="220"/>
      <c r="F192" s="221"/>
      <c r="G192" s="46"/>
      <c r="H192" s="133">
        <f>SUM(H159,H166,H172,H176,H183,H186,H189)</f>
        <v>297415</v>
      </c>
      <c r="I192" s="133">
        <f>SUM(I159,I166,I172,I176,I183,I186,I189)</f>
        <v>451345</v>
      </c>
      <c r="J192" s="133">
        <f>SUM(J159,J166,J172,J176,J183,J186,J189)</f>
        <v>474338</v>
      </c>
      <c r="K192" s="197">
        <f>SUM((J192/I192)*100)</f>
        <v>105.09432917169792</v>
      </c>
    </row>
  </sheetData>
  <sheetProtection/>
  <mergeCells count="24">
    <mergeCell ref="F102:G102"/>
    <mergeCell ref="F109:G109"/>
    <mergeCell ref="F119:G119"/>
    <mergeCell ref="A2:E2"/>
    <mergeCell ref="F71:G71"/>
    <mergeCell ref="F3:G3"/>
    <mergeCell ref="F53:G53"/>
    <mergeCell ref="F66:G66"/>
    <mergeCell ref="F58:G58"/>
    <mergeCell ref="F16:G16"/>
    <mergeCell ref="F77:G77"/>
    <mergeCell ref="F1:F2"/>
    <mergeCell ref="G1:G2"/>
    <mergeCell ref="F96:G96"/>
    <mergeCell ref="F82:G82"/>
    <mergeCell ref="F134:G134"/>
    <mergeCell ref="F120:G120"/>
    <mergeCell ref="F146:G146"/>
    <mergeCell ref="F140:G140"/>
    <mergeCell ref="F128:G128"/>
    <mergeCell ref="A192:F192"/>
    <mergeCell ref="F147:G147"/>
    <mergeCell ref="F152:G152"/>
    <mergeCell ref="F157:G157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 2.számú melléklet 2013.I-III.negyedév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337"/>
  <sheetViews>
    <sheetView tabSelected="1" zoomScalePageLayoutView="0" workbookViewId="0" topLeftCell="A302">
      <selection activeCell="R330" sqref="R330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3.57421875" style="0" customWidth="1"/>
    <col min="4" max="4" width="3.8515625" style="0" customWidth="1"/>
    <col min="5" max="5" width="7.140625" style="0" customWidth="1"/>
    <col min="6" max="6" width="38.421875" style="0" customWidth="1"/>
  </cols>
  <sheetData>
    <row r="1" ht="13.5" thickBot="1"/>
    <row r="2" spans="1:10" ht="12.75" customHeight="1">
      <c r="A2" s="1" t="s">
        <v>0</v>
      </c>
      <c r="B2" s="1" t="s">
        <v>1</v>
      </c>
      <c r="C2" s="1" t="s">
        <v>3</v>
      </c>
      <c r="D2" s="2" t="s">
        <v>29</v>
      </c>
      <c r="E2" s="264" t="s">
        <v>5</v>
      </c>
      <c r="F2" s="266" t="s">
        <v>12</v>
      </c>
      <c r="G2" s="84" t="s">
        <v>141</v>
      </c>
      <c r="H2" s="141" t="s">
        <v>235</v>
      </c>
      <c r="I2" s="173" t="s">
        <v>251</v>
      </c>
      <c r="J2" s="195" t="s">
        <v>251</v>
      </c>
    </row>
    <row r="3" spans="1:10" ht="13.5" thickBot="1">
      <c r="A3" s="259" t="s">
        <v>2</v>
      </c>
      <c r="B3" s="260"/>
      <c r="C3" s="260"/>
      <c r="D3" s="261"/>
      <c r="E3" s="265"/>
      <c r="F3" s="267"/>
      <c r="G3" s="85" t="s">
        <v>214</v>
      </c>
      <c r="H3" s="85" t="s">
        <v>228</v>
      </c>
      <c r="I3" s="203" t="s">
        <v>262</v>
      </c>
      <c r="J3" s="196" t="s">
        <v>256</v>
      </c>
    </row>
    <row r="4" spans="1:10" ht="12.75">
      <c r="A4" s="50">
        <v>1</v>
      </c>
      <c r="B4" s="49"/>
      <c r="C4" s="49"/>
      <c r="D4" s="49"/>
      <c r="E4" s="262" t="s">
        <v>212</v>
      </c>
      <c r="F4" s="263"/>
      <c r="G4" s="86"/>
      <c r="H4" s="140"/>
      <c r="I4" s="174"/>
      <c r="J4" s="194"/>
    </row>
    <row r="5" spans="1:10" ht="12.75">
      <c r="A5" s="3"/>
      <c r="B5" s="3">
        <v>1</v>
      </c>
      <c r="C5" s="4"/>
      <c r="D5" s="3"/>
      <c r="E5" s="12"/>
      <c r="F5" s="4" t="s">
        <v>129</v>
      </c>
      <c r="G5" s="87"/>
      <c r="H5" s="19"/>
      <c r="I5" s="175"/>
      <c r="J5" s="60"/>
    </row>
    <row r="6" spans="1:10" ht="12.75">
      <c r="A6" s="3"/>
      <c r="B6" s="3"/>
      <c r="C6" s="3">
        <v>8</v>
      </c>
      <c r="D6" s="3"/>
      <c r="E6" s="12"/>
      <c r="F6" s="3" t="s">
        <v>30</v>
      </c>
      <c r="G6" s="87">
        <f>SUM(G7:G9)</f>
        <v>65961</v>
      </c>
      <c r="H6" s="87">
        <f>SUM(H7:H9)</f>
        <v>66763</v>
      </c>
      <c r="I6" s="176">
        <f>SUM(I7:I9)</f>
        <v>44026</v>
      </c>
      <c r="J6" s="197">
        <f>SUM((I6/H6)*100)</f>
        <v>65.94371133711786</v>
      </c>
    </row>
    <row r="7" spans="1:10" ht="12.75">
      <c r="A7" s="3"/>
      <c r="B7" s="3"/>
      <c r="C7" s="3"/>
      <c r="D7" s="3">
        <v>1</v>
      </c>
      <c r="E7" s="12"/>
      <c r="F7" s="3" t="s">
        <v>31</v>
      </c>
      <c r="G7" s="87">
        <v>39767</v>
      </c>
      <c r="H7" s="19">
        <v>40421</v>
      </c>
      <c r="I7" s="120">
        <v>28733</v>
      </c>
      <c r="J7" s="197">
        <f aca="true" t="shared" si="0" ref="J7:J68">SUM((I7/H7)*100)</f>
        <v>71.08433734939759</v>
      </c>
    </row>
    <row r="8" spans="1:10" ht="12.75">
      <c r="A8" s="3"/>
      <c r="B8" s="3"/>
      <c r="C8" s="3"/>
      <c r="D8" s="3">
        <v>2</v>
      </c>
      <c r="E8" s="13"/>
      <c r="F8" s="3" t="s">
        <v>32</v>
      </c>
      <c r="G8" s="87">
        <v>10035</v>
      </c>
      <c r="H8" s="19">
        <v>10183</v>
      </c>
      <c r="I8" s="120">
        <v>7360</v>
      </c>
      <c r="J8" s="197">
        <f t="shared" si="0"/>
        <v>72.27732495335363</v>
      </c>
    </row>
    <row r="9" spans="1:10" ht="12.75">
      <c r="A9" s="3"/>
      <c r="B9" s="3"/>
      <c r="C9" s="3"/>
      <c r="D9" s="3">
        <v>3</v>
      </c>
      <c r="E9" s="3"/>
      <c r="F9" s="3" t="s">
        <v>33</v>
      </c>
      <c r="G9" s="87">
        <v>16159</v>
      </c>
      <c r="H9" s="87">
        <v>16159</v>
      </c>
      <c r="I9" s="120">
        <v>7933</v>
      </c>
      <c r="J9" s="197">
        <f t="shared" si="0"/>
        <v>49.09338449161458</v>
      </c>
    </row>
    <row r="10" spans="1:10" ht="12.75">
      <c r="A10" s="3"/>
      <c r="B10" s="3"/>
      <c r="C10" s="3">
        <v>9</v>
      </c>
      <c r="D10" s="3"/>
      <c r="E10" s="3"/>
      <c r="F10" s="3" t="s">
        <v>80</v>
      </c>
      <c r="G10" s="87">
        <f>SUM(G11:G12)</f>
        <v>0</v>
      </c>
      <c r="H10" s="87">
        <f>SUM(H11:H12)</f>
        <v>0</v>
      </c>
      <c r="I10" s="175"/>
      <c r="J10" s="197"/>
    </row>
    <row r="11" spans="1:10" ht="12.75">
      <c r="A11" s="3"/>
      <c r="B11" s="3"/>
      <c r="C11" s="3"/>
      <c r="D11" s="3">
        <v>1</v>
      </c>
      <c r="E11" s="3"/>
      <c r="F11" s="3" t="s">
        <v>81</v>
      </c>
      <c r="G11" s="87">
        <v>0</v>
      </c>
      <c r="H11" s="87">
        <v>0</v>
      </c>
      <c r="I11" s="175"/>
      <c r="J11" s="197"/>
    </row>
    <row r="12" spans="1:10" ht="12.75">
      <c r="A12" s="3"/>
      <c r="B12" s="3"/>
      <c r="C12" s="3"/>
      <c r="D12" s="3">
        <v>2</v>
      </c>
      <c r="E12" s="3"/>
      <c r="F12" s="3" t="s">
        <v>82</v>
      </c>
      <c r="G12" s="87">
        <f>SUM(G13:G13)</f>
        <v>0</v>
      </c>
      <c r="H12" s="87">
        <f>SUM(H13:H13)</f>
        <v>0</v>
      </c>
      <c r="I12" s="175"/>
      <c r="J12" s="197"/>
    </row>
    <row r="13" spans="1:10" ht="12.75">
      <c r="A13" s="3"/>
      <c r="B13" s="3"/>
      <c r="C13" s="3"/>
      <c r="D13" s="3"/>
      <c r="E13" s="3"/>
      <c r="F13" s="3" t="s">
        <v>202</v>
      </c>
      <c r="G13" s="87">
        <v>0</v>
      </c>
      <c r="H13" s="87">
        <v>0</v>
      </c>
      <c r="I13" s="175"/>
      <c r="J13" s="197"/>
    </row>
    <row r="14" spans="1:10" ht="12.75">
      <c r="A14" s="3"/>
      <c r="B14" s="3"/>
      <c r="C14" s="3"/>
      <c r="D14" s="3"/>
      <c r="E14" s="236" t="s">
        <v>28</v>
      </c>
      <c r="F14" s="237"/>
      <c r="G14" s="87">
        <f>SUM(G6,G10,)</f>
        <v>65961</v>
      </c>
      <c r="H14" s="87">
        <f>SUM(H6,H10,)</f>
        <v>66763</v>
      </c>
      <c r="I14" s="176">
        <f>SUM(I6,I10,)</f>
        <v>44026</v>
      </c>
      <c r="J14" s="197">
        <f t="shared" si="0"/>
        <v>65.94371133711786</v>
      </c>
    </row>
    <row r="15" spans="1:10" ht="12.75">
      <c r="A15" s="3"/>
      <c r="B15" s="3"/>
      <c r="C15" s="3"/>
      <c r="D15" s="208" t="s">
        <v>46</v>
      </c>
      <c r="E15" s="250"/>
      <c r="F15" s="243"/>
      <c r="G15" s="87">
        <v>11</v>
      </c>
      <c r="H15" s="87">
        <v>11</v>
      </c>
      <c r="I15" s="175">
        <v>9</v>
      </c>
      <c r="J15" s="197">
        <f t="shared" si="0"/>
        <v>81.81818181818183</v>
      </c>
    </row>
    <row r="16" spans="1:10" ht="12.75">
      <c r="A16" s="3"/>
      <c r="B16" s="3"/>
      <c r="C16" s="3"/>
      <c r="D16" s="208" t="s">
        <v>147</v>
      </c>
      <c r="E16" s="161"/>
      <c r="F16" s="160"/>
      <c r="G16" s="87">
        <v>1</v>
      </c>
      <c r="H16" s="87">
        <v>1</v>
      </c>
      <c r="I16" s="175">
        <v>1</v>
      </c>
      <c r="J16" s="197">
        <f t="shared" si="0"/>
        <v>100</v>
      </c>
    </row>
    <row r="17" spans="1:10" ht="12.75">
      <c r="A17" s="3"/>
      <c r="B17" s="3"/>
      <c r="C17" s="3"/>
      <c r="D17" s="240" t="s">
        <v>48</v>
      </c>
      <c r="E17" s="257"/>
      <c r="F17" s="258"/>
      <c r="G17" s="88">
        <f>SUM(G15:G16)</f>
        <v>12</v>
      </c>
      <c r="H17" s="88">
        <f>SUM(H15:H16)</f>
        <v>12</v>
      </c>
      <c r="I17" s="177">
        <v>11</v>
      </c>
      <c r="J17" s="197">
        <f t="shared" si="0"/>
        <v>91.66666666666666</v>
      </c>
    </row>
    <row r="18" spans="1:10" ht="12.75">
      <c r="A18" s="101">
        <v>2</v>
      </c>
      <c r="B18" s="101"/>
      <c r="C18" s="101"/>
      <c r="D18" s="102"/>
      <c r="E18" s="102"/>
      <c r="F18" s="102" t="s">
        <v>192</v>
      </c>
      <c r="G18" s="103"/>
      <c r="H18" s="135"/>
      <c r="I18" s="177"/>
      <c r="J18" s="197"/>
    </row>
    <row r="19" spans="1:10" ht="12.75">
      <c r="A19" s="57"/>
      <c r="B19" s="108" t="s">
        <v>49</v>
      </c>
      <c r="C19" s="108"/>
      <c r="D19" s="109"/>
      <c r="E19" s="109"/>
      <c r="F19" s="109" t="s">
        <v>199</v>
      </c>
      <c r="G19" s="93"/>
      <c r="H19" s="136"/>
      <c r="I19" s="178"/>
      <c r="J19" s="197"/>
    </row>
    <row r="20" spans="1:10" ht="12.75">
      <c r="A20" s="3"/>
      <c r="B20" s="3"/>
      <c r="C20" s="3">
        <v>8</v>
      </c>
      <c r="D20" s="3"/>
      <c r="E20" s="12"/>
      <c r="F20" s="3" t="s">
        <v>30</v>
      </c>
      <c r="G20" s="93">
        <f>SUM(G21:G23)</f>
        <v>5370</v>
      </c>
      <c r="H20" s="93">
        <f>SUM(H21:H23)</f>
        <v>5370</v>
      </c>
      <c r="I20" s="152">
        <f>SUM(I21:I23)</f>
        <v>5461</v>
      </c>
      <c r="J20" s="197">
        <f t="shared" si="0"/>
        <v>101.6945996275605</v>
      </c>
    </row>
    <row r="21" spans="1:10" ht="12.75">
      <c r="A21" s="3"/>
      <c r="B21" s="3"/>
      <c r="C21" s="3"/>
      <c r="D21" s="3">
        <v>1</v>
      </c>
      <c r="E21" s="12"/>
      <c r="F21" s="3" t="s">
        <v>31</v>
      </c>
      <c r="G21" s="93"/>
      <c r="H21" s="93"/>
      <c r="I21" s="178"/>
      <c r="J21" s="197"/>
    </row>
    <row r="22" spans="1:10" ht="12.75">
      <c r="A22" s="3"/>
      <c r="B22" s="3"/>
      <c r="C22" s="3"/>
      <c r="D22" s="3">
        <v>2</v>
      </c>
      <c r="E22" s="13"/>
      <c r="F22" s="3" t="s">
        <v>32</v>
      </c>
      <c r="G22" s="93"/>
      <c r="H22" s="93"/>
      <c r="I22" s="178"/>
      <c r="J22" s="197"/>
    </row>
    <row r="23" spans="1:10" ht="12.75">
      <c r="A23" s="3"/>
      <c r="B23" s="3"/>
      <c r="C23" s="3"/>
      <c r="D23" s="3">
        <v>3</v>
      </c>
      <c r="E23" s="3"/>
      <c r="F23" s="3" t="s">
        <v>33</v>
      </c>
      <c r="G23" s="93">
        <v>5370</v>
      </c>
      <c r="H23" s="93">
        <v>5370</v>
      </c>
      <c r="I23" s="177">
        <v>5461</v>
      </c>
      <c r="J23" s="197">
        <f t="shared" si="0"/>
        <v>101.6945996275605</v>
      </c>
    </row>
    <row r="24" spans="1:10" ht="12.75">
      <c r="A24" s="3"/>
      <c r="B24" s="3"/>
      <c r="C24" s="3"/>
      <c r="D24" s="3"/>
      <c r="E24" s="3">
        <v>1</v>
      </c>
      <c r="F24" s="3" t="s">
        <v>215</v>
      </c>
      <c r="G24" s="93">
        <v>1500</v>
      </c>
      <c r="H24" s="93">
        <v>1500</v>
      </c>
      <c r="I24" s="178"/>
      <c r="J24" s="197">
        <f t="shared" si="0"/>
        <v>0</v>
      </c>
    </row>
    <row r="25" spans="1:10" ht="12.75">
      <c r="A25" s="3"/>
      <c r="B25" s="3"/>
      <c r="C25" s="3"/>
      <c r="D25" s="3"/>
      <c r="E25" s="3">
        <v>2</v>
      </c>
      <c r="F25" s="3" t="s">
        <v>182</v>
      </c>
      <c r="G25" s="93">
        <v>1270</v>
      </c>
      <c r="H25" s="93">
        <v>1270</v>
      </c>
      <c r="I25" s="178"/>
      <c r="J25" s="197">
        <f t="shared" si="0"/>
        <v>0</v>
      </c>
    </row>
    <row r="26" spans="1:10" ht="12.75">
      <c r="A26" s="3"/>
      <c r="B26" s="3"/>
      <c r="C26" s="3"/>
      <c r="D26" s="3"/>
      <c r="E26" s="3">
        <v>3</v>
      </c>
      <c r="F26" s="3" t="s">
        <v>201</v>
      </c>
      <c r="G26" s="93">
        <v>500</v>
      </c>
      <c r="H26" s="93">
        <v>500</v>
      </c>
      <c r="I26" s="178"/>
      <c r="J26" s="197">
        <f t="shared" si="0"/>
        <v>0</v>
      </c>
    </row>
    <row r="27" spans="1:10" ht="12.75">
      <c r="A27" s="3"/>
      <c r="B27" s="3"/>
      <c r="C27" s="3">
        <v>9</v>
      </c>
      <c r="D27" s="3"/>
      <c r="E27" s="3"/>
      <c r="F27" s="3" t="s">
        <v>80</v>
      </c>
      <c r="G27" s="93">
        <f>SUM(G28:G32)</f>
        <v>0</v>
      </c>
      <c r="H27" s="93">
        <f>SUM(H28:H32)</f>
        <v>108208</v>
      </c>
      <c r="I27" s="152">
        <v>62982</v>
      </c>
      <c r="J27" s="197">
        <f t="shared" si="0"/>
        <v>58.204568978264085</v>
      </c>
    </row>
    <row r="28" spans="1:10" ht="12.75">
      <c r="A28" s="3"/>
      <c r="B28" s="3"/>
      <c r="C28" s="3"/>
      <c r="D28" s="3">
        <v>1</v>
      </c>
      <c r="E28" s="3"/>
      <c r="F28" s="3" t="s">
        <v>81</v>
      </c>
      <c r="G28" s="93"/>
      <c r="H28" s="93">
        <f>SUM(H29+H30+H31)</f>
        <v>32574</v>
      </c>
      <c r="I28" s="152">
        <f>SUM(I29+I30+I31)</f>
        <v>34098</v>
      </c>
      <c r="J28" s="197">
        <f t="shared" si="0"/>
        <v>104.67857800699944</v>
      </c>
    </row>
    <row r="29" spans="1:10" ht="12.75">
      <c r="A29" s="3"/>
      <c r="B29" s="3"/>
      <c r="C29" s="3"/>
      <c r="D29" s="3"/>
      <c r="E29" s="3"/>
      <c r="F29" s="3" t="s">
        <v>239</v>
      </c>
      <c r="G29" s="93"/>
      <c r="H29" s="136">
        <v>29919</v>
      </c>
      <c r="I29" s="178">
        <v>28789</v>
      </c>
      <c r="J29" s="197">
        <f t="shared" si="0"/>
        <v>96.22313579999332</v>
      </c>
    </row>
    <row r="30" spans="1:10" ht="12.75">
      <c r="A30" s="3"/>
      <c r="B30" s="3"/>
      <c r="C30" s="3"/>
      <c r="D30" s="3"/>
      <c r="E30" s="3"/>
      <c r="F30" s="3" t="s">
        <v>250</v>
      </c>
      <c r="G30" s="93"/>
      <c r="H30" s="136">
        <v>2655</v>
      </c>
      <c r="I30" s="177">
        <v>4163</v>
      </c>
      <c r="J30" s="197">
        <f t="shared" si="0"/>
        <v>156.7984934086629</v>
      </c>
    </row>
    <row r="31" spans="1:10" ht="12.75">
      <c r="A31" s="3"/>
      <c r="B31" s="3"/>
      <c r="C31" s="3"/>
      <c r="D31" s="3"/>
      <c r="E31" s="3"/>
      <c r="F31" s="3" t="s">
        <v>253</v>
      </c>
      <c r="G31" s="93"/>
      <c r="H31" s="150"/>
      <c r="I31" s="177">
        <v>1146</v>
      </c>
      <c r="J31" s="197"/>
    </row>
    <row r="32" spans="1:10" ht="12.75">
      <c r="A32" s="3"/>
      <c r="B32" s="3"/>
      <c r="C32" s="3"/>
      <c r="D32" s="3">
        <v>2</v>
      </c>
      <c r="E32" s="3"/>
      <c r="F32" s="3" t="s">
        <v>82</v>
      </c>
      <c r="G32" s="93">
        <v>0</v>
      </c>
      <c r="H32" s="93">
        <f>SUM(H33:H36)</f>
        <v>43060</v>
      </c>
      <c r="I32" s="152">
        <f>SUM(I33:I36)</f>
        <v>28884</v>
      </c>
      <c r="J32" s="197">
        <f t="shared" si="0"/>
        <v>67.07849512308407</v>
      </c>
    </row>
    <row r="33" spans="1:10" ht="12.75">
      <c r="A33" s="3"/>
      <c r="B33" s="3"/>
      <c r="C33" s="3"/>
      <c r="D33" s="3"/>
      <c r="E33" s="3"/>
      <c r="F33" s="3" t="s">
        <v>236</v>
      </c>
      <c r="G33" s="93"/>
      <c r="H33" s="136">
        <v>8088</v>
      </c>
      <c r="I33" s="178"/>
      <c r="J33" s="197">
        <f t="shared" si="0"/>
        <v>0</v>
      </c>
    </row>
    <row r="34" spans="1:10" ht="12.75">
      <c r="A34" s="3"/>
      <c r="B34" s="3"/>
      <c r="C34" s="3"/>
      <c r="D34" s="3"/>
      <c r="E34" s="3"/>
      <c r="F34" s="3" t="s">
        <v>237</v>
      </c>
      <c r="G34" s="93"/>
      <c r="H34" s="136">
        <v>19692</v>
      </c>
      <c r="I34" s="178">
        <v>19667</v>
      </c>
      <c r="J34" s="197">
        <f t="shared" si="0"/>
        <v>99.87304489132643</v>
      </c>
    </row>
    <row r="35" spans="1:10" ht="12.75">
      <c r="A35" s="3"/>
      <c r="B35" s="3"/>
      <c r="C35" s="3"/>
      <c r="D35" s="3"/>
      <c r="E35" s="3"/>
      <c r="F35" s="3" t="s">
        <v>238</v>
      </c>
      <c r="G35" s="93"/>
      <c r="H35" s="136">
        <v>13103</v>
      </c>
      <c r="I35" s="178">
        <v>9217</v>
      </c>
      <c r="J35" s="197">
        <f t="shared" si="0"/>
        <v>70.34266961764482</v>
      </c>
    </row>
    <row r="36" spans="1:10" ht="12.75">
      <c r="A36" s="3"/>
      <c r="B36" s="3"/>
      <c r="C36" s="3"/>
      <c r="D36" s="3"/>
      <c r="E36" s="3"/>
      <c r="F36" s="3" t="s">
        <v>203</v>
      </c>
      <c r="G36" s="93"/>
      <c r="H36" s="136">
        <v>2177</v>
      </c>
      <c r="I36" s="178"/>
      <c r="J36" s="197">
        <f t="shared" si="0"/>
        <v>0</v>
      </c>
    </row>
    <row r="37" spans="1:10" ht="12.75">
      <c r="A37" s="3"/>
      <c r="B37" s="3"/>
      <c r="C37" s="3">
        <v>10</v>
      </c>
      <c r="D37" s="3"/>
      <c r="E37" s="3"/>
      <c r="F37" s="3" t="s">
        <v>145</v>
      </c>
      <c r="G37" s="87">
        <f>SUM(G38)</f>
        <v>4600</v>
      </c>
      <c r="H37" s="87">
        <f>SUM(H38+H39+H40+H41)</f>
        <v>23650</v>
      </c>
      <c r="I37" s="175">
        <v>24494</v>
      </c>
      <c r="J37" s="197">
        <f t="shared" si="0"/>
        <v>103.56871035940802</v>
      </c>
    </row>
    <row r="38" spans="1:10" ht="12.75">
      <c r="A38" s="3"/>
      <c r="B38" s="3"/>
      <c r="C38" s="3"/>
      <c r="D38" s="3">
        <v>1</v>
      </c>
      <c r="E38" s="3"/>
      <c r="F38" s="3" t="s">
        <v>146</v>
      </c>
      <c r="G38" s="87">
        <v>4600</v>
      </c>
      <c r="H38" s="87">
        <v>4600</v>
      </c>
      <c r="I38" s="175">
        <v>26791</v>
      </c>
      <c r="J38" s="197">
        <f t="shared" si="0"/>
        <v>582.4130434782609</v>
      </c>
    </row>
    <row r="39" spans="1:10" ht="12.75">
      <c r="A39" s="3"/>
      <c r="B39" s="3"/>
      <c r="C39" s="3"/>
      <c r="D39" s="3"/>
      <c r="E39" s="3"/>
      <c r="F39" s="3" t="s">
        <v>240</v>
      </c>
      <c r="G39" s="87"/>
      <c r="H39" s="19">
        <v>8500</v>
      </c>
      <c r="I39" s="175">
        <v>8500</v>
      </c>
      <c r="J39" s="197">
        <f t="shared" si="0"/>
        <v>100</v>
      </c>
    </row>
    <row r="40" spans="1:10" ht="12.75">
      <c r="A40" s="3"/>
      <c r="B40" s="3"/>
      <c r="C40" s="3"/>
      <c r="D40" s="3"/>
      <c r="E40" s="3"/>
      <c r="F40" s="3" t="s">
        <v>241</v>
      </c>
      <c r="G40" s="87"/>
      <c r="H40" s="19">
        <v>6646</v>
      </c>
      <c r="I40" s="175">
        <v>6646</v>
      </c>
      <c r="J40" s="197">
        <f t="shared" si="0"/>
        <v>100</v>
      </c>
    </row>
    <row r="41" spans="1:10" ht="12.75">
      <c r="A41" s="3"/>
      <c r="B41" s="3"/>
      <c r="C41" s="3"/>
      <c r="D41" s="3"/>
      <c r="E41" s="3"/>
      <c r="F41" s="3" t="s">
        <v>242</v>
      </c>
      <c r="G41" s="87"/>
      <c r="H41" s="19">
        <v>3904</v>
      </c>
      <c r="I41" s="175">
        <v>3904</v>
      </c>
      <c r="J41" s="197">
        <f t="shared" si="0"/>
        <v>100</v>
      </c>
    </row>
    <row r="42" spans="1:10" ht="12.75">
      <c r="A42" s="3"/>
      <c r="B42" s="3"/>
      <c r="C42" s="3">
        <v>11</v>
      </c>
      <c r="D42" s="3"/>
      <c r="E42" s="3"/>
      <c r="F42" s="3" t="s">
        <v>34</v>
      </c>
      <c r="G42" s="87">
        <f>SUM(G43)</f>
        <v>2150</v>
      </c>
      <c r="H42" s="87">
        <f>SUM(H43)</f>
        <v>2150</v>
      </c>
      <c r="I42" s="176">
        <f>SUM(I43)</f>
        <v>2860</v>
      </c>
      <c r="J42" s="197">
        <f t="shared" si="0"/>
        <v>133.02325581395348</v>
      </c>
    </row>
    <row r="43" spans="1:10" ht="12.75">
      <c r="A43" s="3"/>
      <c r="B43" s="3"/>
      <c r="C43" s="3"/>
      <c r="D43" s="3">
        <v>2</v>
      </c>
      <c r="E43" s="3"/>
      <c r="F43" s="3" t="s">
        <v>35</v>
      </c>
      <c r="G43" s="87">
        <v>2150</v>
      </c>
      <c r="H43" s="87">
        <v>2150</v>
      </c>
      <c r="I43" s="175">
        <v>2860</v>
      </c>
      <c r="J43" s="197">
        <f t="shared" si="0"/>
        <v>133.02325581395348</v>
      </c>
    </row>
    <row r="44" spans="1:10" ht="12.75">
      <c r="A44" s="3"/>
      <c r="B44" s="3"/>
      <c r="C44" s="3"/>
      <c r="D44" s="3"/>
      <c r="E44" s="3"/>
      <c r="F44" s="14" t="s">
        <v>144</v>
      </c>
      <c r="G44" s="87">
        <v>2150</v>
      </c>
      <c r="H44" s="87">
        <v>2150</v>
      </c>
      <c r="I44" s="175">
        <v>2860</v>
      </c>
      <c r="J44" s="197">
        <f t="shared" si="0"/>
        <v>133.02325581395348</v>
      </c>
    </row>
    <row r="45" spans="1:10" ht="12.75">
      <c r="A45" s="3"/>
      <c r="B45" s="3"/>
      <c r="C45" s="3"/>
      <c r="D45" s="3"/>
      <c r="E45" s="236" t="s">
        <v>28</v>
      </c>
      <c r="F45" s="237"/>
      <c r="G45" s="93">
        <f>SUM(G20+G27+G37+G42)</f>
        <v>12120</v>
      </c>
      <c r="H45" s="93">
        <f>SUM(H20+H27+H37+H42)</f>
        <v>139378</v>
      </c>
      <c r="I45" s="152">
        <f>SUM(I20+I27+I37+I42)</f>
        <v>95797</v>
      </c>
      <c r="J45" s="197">
        <f t="shared" si="0"/>
        <v>68.73179411384866</v>
      </c>
    </row>
    <row r="46" spans="1:10" ht="12.75">
      <c r="A46" s="3"/>
      <c r="B46" s="3" t="s">
        <v>50</v>
      </c>
      <c r="C46" s="3"/>
      <c r="D46" s="3"/>
      <c r="E46" s="3"/>
      <c r="F46" s="4" t="s">
        <v>148</v>
      </c>
      <c r="G46" s="87"/>
      <c r="H46" s="87"/>
      <c r="I46" s="175"/>
      <c r="J46" s="197"/>
    </row>
    <row r="47" spans="1:10" ht="12.75">
      <c r="A47" s="3"/>
      <c r="B47" s="3"/>
      <c r="C47" s="3">
        <v>8</v>
      </c>
      <c r="D47" s="3"/>
      <c r="E47" s="3"/>
      <c r="F47" s="3" t="s">
        <v>30</v>
      </c>
      <c r="G47" s="19">
        <v>1970</v>
      </c>
      <c r="H47" s="19">
        <v>1970</v>
      </c>
      <c r="I47" s="175">
        <v>1496</v>
      </c>
      <c r="J47" s="197">
        <f t="shared" si="0"/>
        <v>75.93908629441624</v>
      </c>
    </row>
    <row r="48" spans="1:10" ht="12.75">
      <c r="A48" s="3"/>
      <c r="B48" s="3"/>
      <c r="C48" s="3"/>
      <c r="D48" s="3">
        <v>3</v>
      </c>
      <c r="E48" s="3"/>
      <c r="F48" s="3" t="s">
        <v>33</v>
      </c>
      <c r="G48" s="19">
        <v>1970</v>
      </c>
      <c r="H48" s="19">
        <v>1970</v>
      </c>
      <c r="I48" s="175">
        <v>1496</v>
      </c>
      <c r="J48" s="197">
        <f t="shared" si="0"/>
        <v>75.93908629441624</v>
      </c>
    </row>
    <row r="49" spans="1:10" ht="12.75">
      <c r="A49" s="3"/>
      <c r="B49" s="3"/>
      <c r="C49" s="3"/>
      <c r="D49" s="3"/>
      <c r="E49" s="208" t="s">
        <v>28</v>
      </c>
      <c r="F49" s="243"/>
      <c r="G49" s="19">
        <v>1970</v>
      </c>
      <c r="H49" s="19">
        <v>1970</v>
      </c>
      <c r="I49" s="177">
        <v>1496</v>
      </c>
      <c r="J49" s="197">
        <f t="shared" si="0"/>
        <v>75.93908629441624</v>
      </c>
    </row>
    <row r="50" spans="1:10" ht="12.75">
      <c r="A50" s="3"/>
      <c r="B50" s="3" t="s">
        <v>52</v>
      </c>
      <c r="C50" s="3"/>
      <c r="D50" s="3"/>
      <c r="E50" s="3"/>
      <c r="F50" s="4" t="s">
        <v>51</v>
      </c>
      <c r="G50" s="87"/>
      <c r="H50" s="87"/>
      <c r="I50" s="175"/>
      <c r="J50" s="197"/>
    </row>
    <row r="51" spans="1:10" ht="12.75">
      <c r="A51" s="3"/>
      <c r="B51" s="3"/>
      <c r="C51" s="3">
        <v>8</v>
      </c>
      <c r="D51" s="3"/>
      <c r="E51" s="3"/>
      <c r="F51" s="3" t="s">
        <v>30</v>
      </c>
      <c r="G51" s="87">
        <v>3605</v>
      </c>
      <c r="H51" s="87">
        <v>3605</v>
      </c>
      <c r="I51" s="175">
        <f>SUM(I52)</f>
        <v>2841</v>
      </c>
      <c r="J51" s="197">
        <f t="shared" si="0"/>
        <v>78.80721220527046</v>
      </c>
    </row>
    <row r="52" spans="1:10" ht="12.75">
      <c r="A52" s="3"/>
      <c r="B52" s="3"/>
      <c r="C52" s="3"/>
      <c r="D52" s="3">
        <v>3</v>
      </c>
      <c r="E52" s="3"/>
      <c r="F52" s="3" t="s">
        <v>33</v>
      </c>
      <c r="G52" s="87">
        <v>3605</v>
      </c>
      <c r="H52" s="87">
        <v>3605</v>
      </c>
      <c r="I52" s="175">
        <v>2841</v>
      </c>
      <c r="J52" s="197">
        <f t="shared" si="0"/>
        <v>78.80721220527046</v>
      </c>
    </row>
    <row r="53" spans="1:10" ht="12.75">
      <c r="A53" s="3"/>
      <c r="B53" s="3"/>
      <c r="C53" s="3"/>
      <c r="D53" s="3"/>
      <c r="E53" s="3"/>
      <c r="F53" s="98" t="s">
        <v>218</v>
      </c>
      <c r="G53" s="87">
        <v>1000</v>
      </c>
      <c r="H53" s="87">
        <v>1000</v>
      </c>
      <c r="I53" s="175"/>
      <c r="J53" s="197">
        <f t="shared" si="0"/>
        <v>0</v>
      </c>
    </row>
    <row r="54" spans="1:10" ht="12.75">
      <c r="A54" s="3"/>
      <c r="B54" s="3"/>
      <c r="C54" s="3">
        <v>9</v>
      </c>
      <c r="D54" s="3"/>
      <c r="E54" s="3"/>
      <c r="F54" s="3" t="s">
        <v>80</v>
      </c>
      <c r="G54" s="87"/>
      <c r="H54" s="87"/>
      <c r="I54" s="175">
        <f>SUM(I55)</f>
        <v>11582</v>
      </c>
      <c r="J54" s="197"/>
    </row>
    <row r="55" spans="1:10" ht="12.75">
      <c r="A55" s="3"/>
      <c r="B55" s="3"/>
      <c r="C55" s="3"/>
      <c r="D55" s="3">
        <v>2</v>
      </c>
      <c r="E55" s="3"/>
      <c r="F55" s="3" t="s">
        <v>258</v>
      </c>
      <c r="G55" s="87"/>
      <c r="H55" s="87"/>
      <c r="I55" s="175">
        <v>11582</v>
      </c>
      <c r="J55" s="197"/>
    </row>
    <row r="56" spans="1:10" ht="12.75">
      <c r="A56" s="3"/>
      <c r="B56" s="3"/>
      <c r="C56" s="3"/>
      <c r="D56" s="3"/>
      <c r="E56" s="208" t="s">
        <v>28</v>
      </c>
      <c r="F56" s="243"/>
      <c r="G56" s="87">
        <v>3605</v>
      </c>
      <c r="H56" s="87">
        <v>3605</v>
      </c>
      <c r="I56" s="177">
        <f>SUM(I51+I54)</f>
        <v>14423</v>
      </c>
      <c r="J56" s="197">
        <f t="shared" si="0"/>
        <v>400.08321775312066</v>
      </c>
    </row>
    <row r="57" spans="1:10" ht="12.75">
      <c r="A57" s="3"/>
      <c r="B57" s="3" t="s">
        <v>54</v>
      </c>
      <c r="C57" s="3"/>
      <c r="D57" s="3">
        <v>2</v>
      </c>
      <c r="E57" s="3"/>
      <c r="F57" s="4" t="s">
        <v>149</v>
      </c>
      <c r="G57" s="87"/>
      <c r="H57" s="87"/>
      <c r="I57" s="175"/>
      <c r="J57" s="197"/>
    </row>
    <row r="58" spans="1:10" ht="12.75">
      <c r="A58" s="3"/>
      <c r="B58" s="3"/>
      <c r="C58" s="4">
        <v>8</v>
      </c>
      <c r="D58" s="3"/>
      <c r="E58" s="3"/>
      <c r="F58" s="4" t="s">
        <v>30</v>
      </c>
      <c r="G58" s="87">
        <f>SUM(G59:G61)</f>
        <v>15657</v>
      </c>
      <c r="H58" s="87">
        <f>SUM(H59:H61)</f>
        <v>15915</v>
      </c>
      <c r="I58" s="176">
        <f>SUM(I59:I61)</f>
        <v>15580</v>
      </c>
      <c r="J58" s="197">
        <f t="shared" si="0"/>
        <v>97.89506754633993</v>
      </c>
    </row>
    <row r="59" spans="1:10" ht="12.75">
      <c r="A59" s="3"/>
      <c r="B59" s="3"/>
      <c r="C59" s="3"/>
      <c r="D59" s="3">
        <v>1</v>
      </c>
      <c r="E59" s="3"/>
      <c r="F59" s="3" t="s">
        <v>31</v>
      </c>
      <c r="G59" s="87">
        <v>9432</v>
      </c>
      <c r="H59" s="19">
        <v>9635</v>
      </c>
      <c r="I59" s="175">
        <v>7303</v>
      </c>
      <c r="J59" s="197">
        <f t="shared" si="0"/>
        <v>75.79657498702646</v>
      </c>
    </row>
    <row r="60" spans="1:10" ht="12.75">
      <c r="A60" s="3"/>
      <c r="B60" s="3"/>
      <c r="C60" s="3"/>
      <c r="D60" s="3">
        <v>2</v>
      </c>
      <c r="E60" s="3"/>
      <c r="F60" s="3" t="s">
        <v>32</v>
      </c>
      <c r="G60" s="87">
        <v>2550</v>
      </c>
      <c r="H60" s="19">
        <v>2605</v>
      </c>
      <c r="I60" s="175">
        <v>1948</v>
      </c>
      <c r="J60" s="197">
        <f t="shared" si="0"/>
        <v>74.77927063339732</v>
      </c>
    </row>
    <row r="61" spans="1:10" ht="12.75">
      <c r="A61" s="3"/>
      <c r="B61" s="3"/>
      <c r="C61" s="3"/>
      <c r="D61" s="3">
        <v>3</v>
      </c>
      <c r="E61" s="3"/>
      <c r="F61" s="3" t="s">
        <v>33</v>
      </c>
      <c r="G61" s="87">
        <v>3675</v>
      </c>
      <c r="H61" s="87">
        <v>3675</v>
      </c>
      <c r="I61" s="175">
        <v>6329</v>
      </c>
      <c r="J61" s="197">
        <f t="shared" si="0"/>
        <v>172.21768707482994</v>
      </c>
    </row>
    <row r="62" spans="1:10" ht="12.75">
      <c r="A62" s="3"/>
      <c r="B62" s="3"/>
      <c r="C62" s="3"/>
      <c r="D62" s="9"/>
      <c r="E62" s="250" t="s">
        <v>28</v>
      </c>
      <c r="F62" s="160"/>
      <c r="G62" s="87">
        <f>SUM(G58)</f>
        <v>15657</v>
      </c>
      <c r="H62" s="87">
        <f>SUM(H58)</f>
        <v>15915</v>
      </c>
      <c r="I62" s="176">
        <f>SUM(I58)</f>
        <v>15580</v>
      </c>
      <c r="J62" s="197">
        <f t="shared" si="0"/>
        <v>97.89506754633993</v>
      </c>
    </row>
    <row r="63" spans="1:10" ht="12.75">
      <c r="A63" s="3"/>
      <c r="B63" s="3"/>
      <c r="C63" s="3"/>
      <c r="D63" s="208" t="s">
        <v>47</v>
      </c>
      <c r="E63" s="250"/>
      <c r="F63" s="243"/>
      <c r="G63" s="87">
        <v>0</v>
      </c>
      <c r="H63" s="87">
        <v>0</v>
      </c>
      <c r="I63" s="175">
        <v>0</v>
      </c>
      <c r="J63" s="197"/>
    </row>
    <row r="64" spans="1:10" ht="12.75">
      <c r="A64" s="3"/>
      <c r="B64" s="3"/>
      <c r="C64" s="3"/>
      <c r="D64" s="208" t="s">
        <v>53</v>
      </c>
      <c r="E64" s="250"/>
      <c r="F64" s="243"/>
      <c r="G64" s="87">
        <v>7</v>
      </c>
      <c r="H64" s="87">
        <v>7</v>
      </c>
      <c r="I64" s="175">
        <v>6</v>
      </c>
      <c r="J64" s="197">
        <f t="shared" si="0"/>
        <v>85.71428571428571</v>
      </c>
    </row>
    <row r="65" spans="1:10" ht="12.75">
      <c r="A65" s="3"/>
      <c r="B65" s="3"/>
      <c r="C65" s="3"/>
      <c r="D65" s="240" t="s">
        <v>58</v>
      </c>
      <c r="E65" s="241"/>
      <c r="F65" s="242"/>
      <c r="G65" s="88">
        <v>7</v>
      </c>
      <c r="H65" s="88">
        <v>7</v>
      </c>
      <c r="I65" s="177">
        <v>6</v>
      </c>
      <c r="J65" s="197">
        <f t="shared" si="0"/>
        <v>85.71428571428571</v>
      </c>
    </row>
    <row r="66" spans="1:10" ht="12.75">
      <c r="A66" s="3"/>
      <c r="B66" s="3" t="s">
        <v>55</v>
      </c>
      <c r="C66" s="3"/>
      <c r="D66" s="3"/>
      <c r="E66" s="3"/>
      <c r="F66" s="4" t="s">
        <v>150</v>
      </c>
      <c r="G66" s="87"/>
      <c r="H66" s="87"/>
      <c r="I66" s="175"/>
      <c r="J66" s="197"/>
    </row>
    <row r="67" spans="1:10" ht="12.75">
      <c r="A67" s="3"/>
      <c r="B67" s="3"/>
      <c r="C67" s="3">
        <v>8</v>
      </c>
      <c r="D67" s="3"/>
      <c r="E67" s="3"/>
      <c r="F67" s="3" t="s">
        <v>30</v>
      </c>
      <c r="G67" s="87">
        <v>381</v>
      </c>
      <c r="H67" s="87">
        <v>381</v>
      </c>
      <c r="I67" s="175"/>
      <c r="J67" s="197">
        <f t="shared" si="0"/>
        <v>0</v>
      </c>
    </row>
    <row r="68" spans="1:10" ht="12.75">
      <c r="A68" s="3"/>
      <c r="B68" s="3"/>
      <c r="C68" s="3"/>
      <c r="D68" s="3">
        <v>3</v>
      </c>
      <c r="E68" s="3"/>
      <c r="F68" s="3" t="s">
        <v>33</v>
      </c>
      <c r="G68" s="87">
        <v>381</v>
      </c>
      <c r="H68" s="87">
        <v>381</v>
      </c>
      <c r="I68" s="175"/>
      <c r="J68" s="197">
        <f t="shared" si="0"/>
        <v>0</v>
      </c>
    </row>
    <row r="69" spans="1:10" ht="12.75">
      <c r="A69" s="3"/>
      <c r="B69" s="3"/>
      <c r="C69" s="3">
        <v>9</v>
      </c>
      <c r="D69" s="3"/>
      <c r="E69" s="3"/>
      <c r="F69" s="3" t="s">
        <v>80</v>
      </c>
      <c r="G69" s="87">
        <f>G70+G71</f>
        <v>0</v>
      </c>
      <c r="H69" s="87">
        <f>H70+H71</f>
        <v>0</v>
      </c>
      <c r="I69" s="175"/>
      <c r="J69" s="197"/>
    </row>
    <row r="70" spans="1:10" ht="12.75">
      <c r="A70" s="3"/>
      <c r="B70" s="3"/>
      <c r="C70" s="3"/>
      <c r="D70" s="3">
        <v>1</v>
      </c>
      <c r="E70" s="3"/>
      <c r="F70" s="3" t="s">
        <v>183</v>
      </c>
      <c r="G70" s="87"/>
      <c r="H70" s="87"/>
      <c r="I70" s="175"/>
      <c r="J70" s="197"/>
    </row>
    <row r="71" spans="1:10" ht="12.75">
      <c r="A71" s="3"/>
      <c r="B71" s="3"/>
      <c r="C71" s="3"/>
      <c r="D71" s="3">
        <v>2</v>
      </c>
      <c r="E71" s="3"/>
      <c r="F71" s="3" t="s">
        <v>82</v>
      </c>
      <c r="G71" s="87"/>
      <c r="H71" s="87"/>
      <c r="I71" s="175"/>
      <c r="J71" s="197"/>
    </row>
    <row r="72" spans="1:10" ht="12.75">
      <c r="A72" s="3"/>
      <c r="B72" s="3"/>
      <c r="C72" s="3"/>
      <c r="D72" s="3"/>
      <c r="E72" s="3"/>
      <c r="F72" s="3" t="s">
        <v>184</v>
      </c>
      <c r="G72" s="87"/>
      <c r="H72" s="87"/>
      <c r="I72" s="175"/>
      <c r="J72" s="197"/>
    </row>
    <row r="73" spans="1:10" ht="12.75">
      <c r="A73" s="3"/>
      <c r="B73" s="3"/>
      <c r="C73" s="3"/>
      <c r="D73" s="3"/>
      <c r="E73" s="208" t="s">
        <v>28</v>
      </c>
      <c r="F73" s="243"/>
      <c r="G73" s="87">
        <f>G67+G69</f>
        <v>381</v>
      </c>
      <c r="H73" s="87">
        <f>H67+H69</f>
        <v>381</v>
      </c>
      <c r="I73" s="177"/>
      <c r="J73" s="197">
        <f aca="true" t="shared" si="1" ref="J73:J135">SUM((I73/H73)*100)</f>
        <v>0</v>
      </c>
    </row>
    <row r="74" spans="1:10" ht="12.75">
      <c r="A74" s="3"/>
      <c r="B74" s="3" t="s">
        <v>56</v>
      </c>
      <c r="C74" s="3"/>
      <c r="D74" s="3"/>
      <c r="E74" s="3"/>
      <c r="F74" s="4" t="s">
        <v>151</v>
      </c>
      <c r="G74" s="87"/>
      <c r="H74" s="87"/>
      <c r="I74" s="175"/>
      <c r="J74" s="197"/>
    </row>
    <row r="75" spans="1:10" ht="12.75">
      <c r="A75" s="3"/>
      <c r="B75" s="3"/>
      <c r="C75" s="3">
        <v>8</v>
      </c>
      <c r="D75" s="3"/>
      <c r="E75" s="3"/>
      <c r="F75" s="3" t="s">
        <v>30</v>
      </c>
      <c r="G75" s="87">
        <f>SUM(G76)</f>
        <v>5185</v>
      </c>
      <c r="H75" s="87">
        <f>SUM(H76)</f>
        <v>5185</v>
      </c>
      <c r="I75" s="176">
        <f>SUM(I76)</f>
        <v>2370</v>
      </c>
      <c r="J75" s="197">
        <f t="shared" si="1"/>
        <v>45.70877531340405</v>
      </c>
    </row>
    <row r="76" spans="1:10" ht="12.75">
      <c r="A76" s="3"/>
      <c r="B76" s="3"/>
      <c r="C76" s="3"/>
      <c r="D76" s="3">
        <v>3</v>
      </c>
      <c r="E76" s="3"/>
      <c r="F76" s="3" t="s">
        <v>33</v>
      </c>
      <c r="G76" s="87">
        <v>5185</v>
      </c>
      <c r="H76" s="87">
        <v>5185</v>
      </c>
      <c r="I76" s="175">
        <v>2370</v>
      </c>
      <c r="J76" s="197">
        <f t="shared" si="1"/>
        <v>45.70877531340405</v>
      </c>
    </row>
    <row r="77" spans="1:10" ht="12.75">
      <c r="A77" s="3"/>
      <c r="B77" s="3"/>
      <c r="C77" s="3">
        <v>9</v>
      </c>
      <c r="D77" s="3"/>
      <c r="E77" s="3"/>
      <c r="F77" s="3" t="s">
        <v>80</v>
      </c>
      <c r="G77" s="87">
        <f>SUM(G78)</f>
        <v>1900</v>
      </c>
      <c r="H77" s="87">
        <f>SUM(H78)</f>
        <v>1900</v>
      </c>
      <c r="I77" s="175"/>
      <c r="J77" s="197">
        <f t="shared" si="1"/>
        <v>0</v>
      </c>
    </row>
    <row r="78" spans="1:10" ht="12.75">
      <c r="A78" s="3"/>
      <c r="B78" s="3"/>
      <c r="C78" s="3"/>
      <c r="D78" s="3">
        <v>2</v>
      </c>
      <c r="E78" s="3"/>
      <c r="F78" s="3" t="s">
        <v>219</v>
      </c>
      <c r="G78" s="87">
        <v>1900</v>
      </c>
      <c r="H78" s="87">
        <v>1900</v>
      </c>
      <c r="I78" s="175"/>
      <c r="J78" s="197">
        <f t="shared" si="1"/>
        <v>0</v>
      </c>
    </row>
    <row r="79" spans="1:10" ht="12.75">
      <c r="A79" s="3"/>
      <c r="B79" s="3"/>
      <c r="C79" s="3"/>
      <c r="D79" s="3"/>
      <c r="E79" s="208" t="s">
        <v>28</v>
      </c>
      <c r="F79" s="243"/>
      <c r="G79" s="87">
        <f>SUM(G75+G77)</f>
        <v>7085</v>
      </c>
      <c r="H79" s="87">
        <f>SUM(H75+H77)</f>
        <v>7085</v>
      </c>
      <c r="I79" s="188">
        <f>SUM(I75+I77)</f>
        <v>2370</v>
      </c>
      <c r="J79" s="197">
        <f t="shared" si="1"/>
        <v>33.450952717007766</v>
      </c>
    </row>
    <row r="80" spans="1:10" ht="12.75">
      <c r="A80" s="3"/>
      <c r="B80" s="3" t="s">
        <v>59</v>
      </c>
      <c r="C80" s="3"/>
      <c r="D80" s="3"/>
      <c r="E80" s="3"/>
      <c r="F80" s="4" t="s">
        <v>57</v>
      </c>
      <c r="G80" s="87"/>
      <c r="H80" s="87"/>
      <c r="I80" s="175"/>
      <c r="J80" s="197"/>
    </row>
    <row r="81" spans="1:10" ht="12.75">
      <c r="A81" s="3"/>
      <c r="B81" s="3"/>
      <c r="C81" s="3">
        <v>8</v>
      </c>
      <c r="D81" s="3"/>
      <c r="E81" s="3"/>
      <c r="F81" s="3" t="s">
        <v>30</v>
      </c>
      <c r="G81" s="87">
        <f>SUM(G82:G84)</f>
        <v>9042</v>
      </c>
      <c r="H81" s="87">
        <f>SUM(H82:H84)</f>
        <v>9042</v>
      </c>
      <c r="I81" s="176">
        <f>SUM(I82:I84)</f>
        <v>13030</v>
      </c>
      <c r="J81" s="197">
        <f t="shared" si="1"/>
        <v>144.10528644105287</v>
      </c>
    </row>
    <row r="82" spans="1:10" ht="12.75">
      <c r="A82" s="3"/>
      <c r="B82" s="3"/>
      <c r="C82" s="3"/>
      <c r="D82" s="3">
        <v>1</v>
      </c>
      <c r="E82" s="3"/>
      <c r="F82" s="3" t="s">
        <v>259</v>
      </c>
      <c r="G82" s="87">
        <v>150</v>
      </c>
      <c r="H82" s="87">
        <v>150</v>
      </c>
      <c r="I82" s="175">
        <v>1606</v>
      </c>
      <c r="J82" s="197">
        <f t="shared" si="1"/>
        <v>1070.6666666666667</v>
      </c>
    </row>
    <row r="83" spans="1:10" ht="12.75">
      <c r="A83" s="3"/>
      <c r="B83" s="3"/>
      <c r="C83" s="3"/>
      <c r="D83" s="3">
        <v>2</v>
      </c>
      <c r="E83" s="3"/>
      <c r="F83" s="3" t="s">
        <v>185</v>
      </c>
      <c r="G83" s="87">
        <v>36</v>
      </c>
      <c r="H83" s="87">
        <v>36</v>
      </c>
      <c r="I83" s="175">
        <v>186</v>
      </c>
      <c r="J83" s="197">
        <f t="shared" si="1"/>
        <v>516.6666666666667</v>
      </c>
    </row>
    <row r="84" spans="1:10" ht="12.75">
      <c r="A84" s="3"/>
      <c r="B84" s="3"/>
      <c r="C84" s="3"/>
      <c r="D84" s="3">
        <v>3</v>
      </c>
      <c r="E84" s="3"/>
      <c r="F84" s="3" t="s">
        <v>33</v>
      </c>
      <c r="G84" s="87">
        <v>8856</v>
      </c>
      <c r="H84" s="87">
        <v>8856</v>
      </c>
      <c r="I84" s="175">
        <v>11238</v>
      </c>
      <c r="J84" s="197">
        <f t="shared" si="1"/>
        <v>126.8970189701897</v>
      </c>
    </row>
    <row r="85" spans="1:10" ht="12.75">
      <c r="A85" s="3"/>
      <c r="B85" s="3"/>
      <c r="C85" s="3"/>
      <c r="D85" s="3"/>
      <c r="E85" s="3"/>
      <c r="F85" s="98" t="s">
        <v>216</v>
      </c>
      <c r="G85" s="87">
        <v>850</v>
      </c>
      <c r="H85" s="87">
        <v>850</v>
      </c>
      <c r="I85" s="175"/>
      <c r="J85" s="197">
        <f t="shared" si="1"/>
        <v>0</v>
      </c>
    </row>
    <row r="86" spans="1:10" ht="12.75">
      <c r="A86" s="3"/>
      <c r="B86" s="3"/>
      <c r="C86" s="3"/>
      <c r="D86" s="3"/>
      <c r="E86" s="3"/>
      <c r="F86" s="98" t="s">
        <v>217</v>
      </c>
      <c r="G86" s="87">
        <v>2030</v>
      </c>
      <c r="H86" s="87">
        <v>2030</v>
      </c>
      <c r="I86" s="175"/>
      <c r="J86" s="197">
        <f t="shared" si="1"/>
        <v>0</v>
      </c>
    </row>
    <row r="87" spans="1:10" ht="12.75">
      <c r="A87" s="3"/>
      <c r="B87" s="3"/>
      <c r="C87" s="3"/>
      <c r="D87" s="3"/>
      <c r="E87" s="3"/>
      <c r="F87" s="98" t="s">
        <v>186</v>
      </c>
      <c r="G87" s="87">
        <v>596</v>
      </c>
      <c r="H87" s="87">
        <v>596</v>
      </c>
      <c r="I87" s="175"/>
      <c r="J87" s="197">
        <f t="shared" si="1"/>
        <v>0</v>
      </c>
    </row>
    <row r="88" spans="1:10" ht="12.75">
      <c r="A88" s="3"/>
      <c r="B88" s="3"/>
      <c r="C88" s="3">
        <v>9</v>
      </c>
      <c r="D88" s="3"/>
      <c r="E88" s="3"/>
      <c r="F88" s="98" t="s">
        <v>80</v>
      </c>
      <c r="G88" s="87"/>
      <c r="H88" s="19">
        <f>SUM(H89)</f>
        <v>3490</v>
      </c>
      <c r="I88" s="175">
        <f>SUM(I89+I92+I90)</f>
        <v>2950</v>
      </c>
      <c r="J88" s="197">
        <f t="shared" si="1"/>
        <v>84.5272206303725</v>
      </c>
    </row>
    <row r="89" spans="1:10" ht="12.75">
      <c r="A89" s="3"/>
      <c r="B89" s="3"/>
      <c r="C89" s="3"/>
      <c r="D89" s="3">
        <v>2</v>
      </c>
      <c r="E89" s="3"/>
      <c r="F89" s="98" t="s">
        <v>82</v>
      </c>
      <c r="G89" s="87"/>
      <c r="H89" s="19">
        <f>SUM(H90:H91)</f>
        <v>3490</v>
      </c>
      <c r="I89" s="175">
        <v>1520</v>
      </c>
      <c r="J89" s="197">
        <f t="shared" si="1"/>
        <v>43.553008595988544</v>
      </c>
    </row>
    <row r="90" spans="1:13" ht="12.75">
      <c r="A90" s="3"/>
      <c r="B90" s="3"/>
      <c r="C90" s="3"/>
      <c r="D90" s="3"/>
      <c r="E90" s="3"/>
      <c r="F90" s="98" t="s">
        <v>247</v>
      </c>
      <c r="G90" s="87"/>
      <c r="H90" s="19">
        <v>990</v>
      </c>
      <c r="I90" s="177">
        <v>1290</v>
      </c>
      <c r="J90" s="197">
        <f t="shared" si="1"/>
        <v>130.3030303030303</v>
      </c>
      <c r="M90">
        <v>0</v>
      </c>
    </row>
    <row r="91" spans="1:10" ht="12.75">
      <c r="A91" s="3"/>
      <c r="B91" s="3"/>
      <c r="C91" s="3"/>
      <c r="D91" s="3"/>
      <c r="E91" s="3"/>
      <c r="F91" s="98" t="s">
        <v>246</v>
      </c>
      <c r="G91" s="87"/>
      <c r="H91" s="19">
        <v>2500</v>
      </c>
      <c r="I91" s="175"/>
      <c r="J91" s="197">
        <f t="shared" si="1"/>
        <v>0</v>
      </c>
    </row>
    <row r="92" spans="1:10" ht="12.75">
      <c r="A92" s="3"/>
      <c r="B92" s="3"/>
      <c r="C92" s="3"/>
      <c r="D92" s="3">
        <v>3</v>
      </c>
      <c r="E92" s="3"/>
      <c r="F92" s="98" t="s">
        <v>85</v>
      </c>
      <c r="G92" s="87"/>
      <c r="H92" s="154"/>
      <c r="I92" s="175">
        <v>140</v>
      </c>
      <c r="J92" s="197"/>
    </row>
    <row r="93" spans="1:10" ht="12.75">
      <c r="A93" s="3"/>
      <c r="B93" s="3"/>
      <c r="C93" s="3">
        <v>10</v>
      </c>
      <c r="D93" s="3"/>
      <c r="E93" s="3"/>
      <c r="F93" s="98" t="s">
        <v>145</v>
      </c>
      <c r="G93" s="87"/>
      <c r="H93" s="154"/>
      <c r="I93" s="175">
        <f>SUM(I94:I95)</f>
        <v>1558</v>
      </c>
      <c r="J93" s="197"/>
    </row>
    <row r="94" spans="1:10" ht="12.75">
      <c r="A94" s="3"/>
      <c r="B94" s="3"/>
      <c r="C94" s="3"/>
      <c r="D94" s="3">
        <v>1</v>
      </c>
      <c r="E94" s="3"/>
      <c r="F94" s="98" t="s">
        <v>252</v>
      </c>
      <c r="G94" s="87"/>
      <c r="H94" s="154"/>
      <c r="I94" s="175">
        <v>997</v>
      </c>
      <c r="J94" s="197"/>
    </row>
    <row r="95" spans="1:10" ht="12.75">
      <c r="A95" s="3"/>
      <c r="B95" s="3"/>
      <c r="C95" s="3"/>
      <c r="D95" s="3">
        <v>2</v>
      </c>
      <c r="E95" s="3"/>
      <c r="F95" s="98" t="s">
        <v>257</v>
      </c>
      <c r="G95" s="87"/>
      <c r="H95" s="154"/>
      <c r="I95" s="200">
        <v>561</v>
      </c>
      <c r="J95" s="197"/>
    </row>
    <row r="96" spans="1:10" ht="12.75">
      <c r="A96" s="3"/>
      <c r="B96" s="3"/>
      <c r="C96" s="3"/>
      <c r="D96" s="3"/>
      <c r="E96" s="208" t="s">
        <v>28</v>
      </c>
      <c r="F96" s="243"/>
      <c r="G96" s="87">
        <f>SUM(G81)</f>
        <v>9042</v>
      </c>
      <c r="H96" s="87">
        <f>SUM(H81+H88+H93)</f>
        <v>12532</v>
      </c>
      <c r="I96" s="176">
        <f>SUM(I81+I88+I93)</f>
        <v>17538</v>
      </c>
      <c r="J96" s="197">
        <f t="shared" si="1"/>
        <v>139.9457389083945</v>
      </c>
    </row>
    <row r="97" spans="1:10" ht="12.75">
      <c r="A97" s="3"/>
      <c r="B97" s="3"/>
      <c r="C97" s="3"/>
      <c r="D97" s="252" t="s">
        <v>53</v>
      </c>
      <c r="E97" s="257"/>
      <c r="F97" s="258"/>
      <c r="G97" s="87"/>
      <c r="H97" s="19"/>
      <c r="I97" s="175"/>
      <c r="J97" s="197"/>
    </row>
    <row r="98" spans="1:10" ht="12.75">
      <c r="A98" s="3"/>
      <c r="B98" s="3" t="s">
        <v>61</v>
      </c>
      <c r="C98" s="3"/>
      <c r="D98" s="3"/>
      <c r="E98" s="3"/>
      <c r="F98" s="4" t="s">
        <v>60</v>
      </c>
      <c r="G98" s="87"/>
      <c r="H98" s="19"/>
      <c r="I98" s="175"/>
      <c r="J98" s="197"/>
    </row>
    <row r="99" spans="1:10" ht="12.75">
      <c r="A99" s="3"/>
      <c r="B99" s="3"/>
      <c r="C99" s="3">
        <v>8</v>
      </c>
      <c r="D99" s="3"/>
      <c r="E99" s="3"/>
      <c r="F99" s="3" t="s">
        <v>30</v>
      </c>
      <c r="G99" s="87">
        <v>5398</v>
      </c>
      <c r="H99" s="87">
        <v>5398</v>
      </c>
      <c r="I99" s="175">
        <v>3903</v>
      </c>
      <c r="J99" s="197">
        <f t="shared" si="1"/>
        <v>72.30455724342349</v>
      </c>
    </row>
    <row r="100" spans="1:10" ht="12.75">
      <c r="A100" s="3"/>
      <c r="B100" s="3"/>
      <c r="C100" s="3"/>
      <c r="D100" s="3">
        <v>3</v>
      </c>
      <c r="E100" s="3"/>
      <c r="F100" s="3" t="s">
        <v>33</v>
      </c>
      <c r="G100" s="87">
        <v>5398</v>
      </c>
      <c r="H100" s="87">
        <v>5398</v>
      </c>
      <c r="I100" s="175">
        <v>3903</v>
      </c>
      <c r="J100" s="197">
        <f t="shared" si="1"/>
        <v>72.30455724342349</v>
      </c>
    </row>
    <row r="101" spans="1:10" ht="12.75">
      <c r="A101" s="3"/>
      <c r="B101" s="3"/>
      <c r="C101" s="3"/>
      <c r="D101" s="3"/>
      <c r="E101" s="208" t="s">
        <v>28</v>
      </c>
      <c r="F101" s="243"/>
      <c r="G101" s="87">
        <v>5398</v>
      </c>
      <c r="H101" s="87">
        <v>5398</v>
      </c>
      <c r="I101" s="177">
        <v>3903</v>
      </c>
      <c r="J101" s="197">
        <f t="shared" si="1"/>
        <v>72.30455724342349</v>
      </c>
    </row>
    <row r="102" spans="1:10" ht="12.75">
      <c r="A102" s="3"/>
      <c r="B102" s="3" t="s">
        <v>63</v>
      </c>
      <c r="C102" s="3"/>
      <c r="D102" s="3"/>
      <c r="E102" s="3"/>
      <c r="F102" s="4" t="s">
        <v>187</v>
      </c>
      <c r="G102" s="87"/>
      <c r="H102" s="87"/>
      <c r="I102" s="175"/>
      <c r="J102" s="197"/>
    </row>
    <row r="103" spans="1:10" ht="12.75">
      <c r="A103" s="3"/>
      <c r="B103" s="3"/>
      <c r="C103" s="3">
        <v>8</v>
      </c>
      <c r="D103" s="3"/>
      <c r="E103" s="3"/>
      <c r="F103" s="3" t="s">
        <v>30</v>
      </c>
      <c r="G103" s="87">
        <v>810</v>
      </c>
      <c r="H103" s="87">
        <v>810</v>
      </c>
      <c r="I103" s="175">
        <v>91</v>
      </c>
      <c r="J103" s="197">
        <f t="shared" si="1"/>
        <v>11.234567901234568</v>
      </c>
    </row>
    <row r="104" spans="1:10" ht="12.75">
      <c r="A104" s="3"/>
      <c r="B104" s="3"/>
      <c r="C104" s="3"/>
      <c r="D104" s="3">
        <v>3</v>
      </c>
      <c r="E104" s="3"/>
      <c r="F104" s="3" t="s">
        <v>33</v>
      </c>
      <c r="G104" s="87">
        <v>810</v>
      </c>
      <c r="H104" s="87">
        <v>810</v>
      </c>
      <c r="I104" s="175">
        <v>91</v>
      </c>
      <c r="J104" s="197">
        <f t="shared" si="1"/>
        <v>11.234567901234568</v>
      </c>
    </row>
    <row r="105" spans="1:10" ht="12.75">
      <c r="A105" s="3"/>
      <c r="B105" s="3"/>
      <c r="C105" s="3">
        <v>9</v>
      </c>
      <c r="D105" s="3"/>
      <c r="E105" s="3"/>
      <c r="F105" s="3" t="s">
        <v>80</v>
      </c>
      <c r="G105" s="87">
        <f>G106+G107</f>
        <v>0</v>
      </c>
      <c r="H105" s="87">
        <f>H106+H107</f>
        <v>0</v>
      </c>
      <c r="I105" s="175"/>
      <c r="J105" s="197"/>
    </row>
    <row r="106" spans="1:10" ht="12.75">
      <c r="A106" s="3"/>
      <c r="B106" s="3"/>
      <c r="C106" s="3"/>
      <c r="D106" s="3">
        <v>1</v>
      </c>
      <c r="E106" s="3"/>
      <c r="F106" s="3" t="s">
        <v>190</v>
      </c>
      <c r="G106" s="87"/>
      <c r="H106" s="87"/>
      <c r="I106" s="175"/>
      <c r="J106" s="197"/>
    </row>
    <row r="107" spans="1:10" ht="12.75">
      <c r="A107" s="3"/>
      <c r="B107" s="3"/>
      <c r="C107" s="3"/>
      <c r="D107" s="3">
        <v>2</v>
      </c>
      <c r="E107" s="3"/>
      <c r="F107" s="3" t="s">
        <v>191</v>
      </c>
      <c r="G107" s="87"/>
      <c r="H107" s="87"/>
      <c r="I107" s="175"/>
      <c r="J107" s="197"/>
    </row>
    <row r="108" spans="1:10" ht="12.75">
      <c r="A108" s="3"/>
      <c r="B108" s="3"/>
      <c r="C108" s="3"/>
      <c r="D108" s="3"/>
      <c r="E108" s="208" t="s">
        <v>28</v>
      </c>
      <c r="F108" s="243"/>
      <c r="G108" s="87">
        <f>G103+G105</f>
        <v>810</v>
      </c>
      <c r="H108" s="87">
        <f>H103+H105</f>
        <v>810</v>
      </c>
      <c r="I108" s="176">
        <v>91</v>
      </c>
      <c r="J108" s="197">
        <f t="shared" si="1"/>
        <v>11.234567901234568</v>
      </c>
    </row>
    <row r="109" spans="1:10" ht="12.75">
      <c r="A109" s="3"/>
      <c r="B109" s="3" t="s">
        <v>179</v>
      </c>
      <c r="C109" s="3"/>
      <c r="D109" s="3"/>
      <c r="E109" s="7"/>
      <c r="F109" s="16" t="s">
        <v>152</v>
      </c>
      <c r="G109" s="87"/>
      <c r="H109" s="87"/>
      <c r="I109" s="175"/>
      <c r="J109" s="197"/>
    </row>
    <row r="110" spans="1:10" ht="12.75">
      <c r="A110" s="3"/>
      <c r="B110" s="3"/>
      <c r="C110" s="3">
        <v>8</v>
      </c>
      <c r="D110" s="3"/>
      <c r="E110" s="7"/>
      <c r="F110" s="6" t="s">
        <v>64</v>
      </c>
      <c r="G110" s="87">
        <v>925</v>
      </c>
      <c r="H110" s="87">
        <v>925</v>
      </c>
      <c r="I110" s="175">
        <v>317</v>
      </c>
      <c r="J110" s="197">
        <f t="shared" si="1"/>
        <v>34.27027027027027</v>
      </c>
    </row>
    <row r="111" spans="1:10" ht="12.75">
      <c r="A111" s="3"/>
      <c r="B111" s="3"/>
      <c r="C111" s="3"/>
      <c r="D111" s="3">
        <v>3</v>
      </c>
      <c r="E111" s="7"/>
      <c r="F111" s="6" t="s">
        <v>65</v>
      </c>
      <c r="G111" s="87">
        <v>925</v>
      </c>
      <c r="H111" s="87">
        <v>925</v>
      </c>
      <c r="I111" s="175">
        <v>317</v>
      </c>
      <c r="J111" s="197">
        <f t="shared" si="1"/>
        <v>34.27027027027027</v>
      </c>
    </row>
    <row r="112" spans="1:10" ht="12.75">
      <c r="A112" s="3"/>
      <c r="B112" s="3"/>
      <c r="C112" s="3"/>
      <c r="D112" s="3"/>
      <c r="E112" s="208" t="s">
        <v>28</v>
      </c>
      <c r="F112" s="160"/>
      <c r="G112" s="87">
        <v>925</v>
      </c>
      <c r="H112" s="87">
        <v>925</v>
      </c>
      <c r="I112" s="175">
        <v>317</v>
      </c>
      <c r="J112" s="197">
        <f t="shared" si="1"/>
        <v>34.27027027027027</v>
      </c>
    </row>
    <row r="113" spans="1:10" ht="12.75">
      <c r="A113" s="3"/>
      <c r="B113" s="3" t="s">
        <v>200</v>
      </c>
      <c r="C113" s="3"/>
      <c r="D113" s="3"/>
      <c r="E113" s="6"/>
      <c r="F113" s="99" t="s">
        <v>178</v>
      </c>
      <c r="G113" s="87"/>
      <c r="H113" s="87"/>
      <c r="I113" s="175"/>
      <c r="J113" s="197"/>
    </row>
    <row r="114" spans="1:10" ht="12.75">
      <c r="A114" s="3"/>
      <c r="B114" s="3"/>
      <c r="C114" s="3">
        <v>8</v>
      </c>
      <c r="D114" s="3"/>
      <c r="E114" s="6"/>
      <c r="F114" s="6" t="s">
        <v>64</v>
      </c>
      <c r="G114" s="87">
        <v>152</v>
      </c>
      <c r="H114" s="87">
        <v>152</v>
      </c>
      <c r="I114" s="175"/>
      <c r="J114" s="197">
        <f t="shared" si="1"/>
        <v>0</v>
      </c>
    </row>
    <row r="115" spans="1:10" ht="12.75">
      <c r="A115" s="3"/>
      <c r="B115" s="3"/>
      <c r="C115" s="3"/>
      <c r="D115" s="3">
        <v>3</v>
      </c>
      <c r="E115" s="6"/>
      <c r="F115" s="6" t="s">
        <v>65</v>
      </c>
      <c r="G115" s="87">
        <v>152</v>
      </c>
      <c r="H115" s="87">
        <v>152</v>
      </c>
      <c r="I115" s="175"/>
      <c r="J115" s="197">
        <f t="shared" si="1"/>
        <v>0</v>
      </c>
    </row>
    <row r="116" spans="1:10" ht="12.75">
      <c r="A116" s="3"/>
      <c r="B116" s="3"/>
      <c r="C116" s="3"/>
      <c r="D116" s="3"/>
      <c r="E116" s="208" t="s">
        <v>28</v>
      </c>
      <c r="F116" s="160"/>
      <c r="G116" s="87">
        <f>G114</f>
        <v>152</v>
      </c>
      <c r="H116" s="87">
        <f>H114</f>
        <v>152</v>
      </c>
      <c r="I116" s="177"/>
      <c r="J116" s="197">
        <f t="shared" si="1"/>
        <v>0</v>
      </c>
    </row>
    <row r="117" spans="1:10" s="55" customFormat="1" ht="12.75">
      <c r="A117" s="3"/>
      <c r="B117" s="3" t="s">
        <v>227</v>
      </c>
      <c r="C117" s="3"/>
      <c r="D117" s="6"/>
      <c r="E117" s="10"/>
      <c r="F117" s="15" t="s">
        <v>225</v>
      </c>
      <c r="G117" s="93"/>
      <c r="H117" s="93"/>
      <c r="I117" s="178"/>
      <c r="J117" s="197"/>
    </row>
    <row r="118" spans="1:10" s="55" customFormat="1" ht="12.75">
      <c r="A118" s="3"/>
      <c r="B118" s="3"/>
      <c r="C118" s="3">
        <v>8</v>
      </c>
      <c r="D118" s="6"/>
      <c r="E118" s="10"/>
      <c r="F118" s="8" t="s">
        <v>64</v>
      </c>
      <c r="G118" s="93">
        <f>SUM(G119:G121)</f>
        <v>13395</v>
      </c>
      <c r="H118" s="93">
        <f>SUM(H119:H121)</f>
        <v>13395</v>
      </c>
      <c r="I118" s="152">
        <f>SUM(I119:I121)</f>
        <v>16316</v>
      </c>
      <c r="J118" s="197">
        <f t="shared" si="1"/>
        <v>121.8066442702501</v>
      </c>
    </row>
    <row r="119" spans="1:10" s="55" customFormat="1" ht="12.75">
      <c r="A119" s="3"/>
      <c r="B119" s="3"/>
      <c r="C119" s="3"/>
      <c r="D119" s="6">
        <v>1</v>
      </c>
      <c r="E119" s="10"/>
      <c r="F119" s="8" t="s">
        <v>31</v>
      </c>
      <c r="G119" s="93">
        <v>0</v>
      </c>
      <c r="H119" s="93">
        <v>0</v>
      </c>
      <c r="I119" s="178">
        <v>3424</v>
      </c>
      <c r="J119" s="197"/>
    </row>
    <row r="120" spans="1:10" s="55" customFormat="1" ht="12.75">
      <c r="A120" s="3"/>
      <c r="B120" s="3"/>
      <c r="C120" s="3"/>
      <c r="D120" s="6">
        <v>2</v>
      </c>
      <c r="E120" s="10"/>
      <c r="F120" s="8" t="s">
        <v>32</v>
      </c>
      <c r="G120" s="93">
        <v>0</v>
      </c>
      <c r="H120" s="93">
        <v>0</v>
      </c>
      <c r="I120" s="178">
        <v>874</v>
      </c>
      <c r="J120" s="197"/>
    </row>
    <row r="121" spans="1:10" s="55" customFormat="1" ht="12.75">
      <c r="A121" s="3"/>
      <c r="B121" s="3"/>
      <c r="C121" s="3"/>
      <c r="D121" s="6">
        <v>3</v>
      </c>
      <c r="E121" s="10"/>
      <c r="F121" s="8" t="s">
        <v>65</v>
      </c>
      <c r="G121" s="93">
        <v>13395</v>
      </c>
      <c r="H121" s="93">
        <v>13395</v>
      </c>
      <c r="I121" s="178">
        <v>12018</v>
      </c>
      <c r="J121" s="197">
        <f t="shared" si="1"/>
        <v>89.72004479283314</v>
      </c>
    </row>
    <row r="122" spans="1:10" s="55" customFormat="1" ht="12.75">
      <c r="A122" s="3"/>
      <c r="B122" s="3"/>
      <c r="C122" s="3"/>
      <c r="D122" s="6"/>
      <c r="E122" s="208" t="s">
        <v>28</v>
      </c>
      <c r="F122" s="272"/>
      <c r="G122" s="93">
        <f>SUM(G118)</f>
        <v>13395</v>
      </c>
      <c r="H122" s="93">
        <f>SUM(H118)</f>
        <v>13395</v>
      </c>
      <c r="I122" s="152">
        <f>SUM(I118)</f>
        <v>16316</v>
      </c>
      <c r="J122" s="197">
        <f t="shared" si="1"/>
        <v>121.8066442702501</v>
      </c>
    </row>
    <row r="123" spans="1:10" ht="12.75">
      <c r="A123" s="101"/>
      <c r="B123" s="101">
        <v>3</v>
      </c>
      <c r="C123" s="101"/>
      <c r="D123" s="101"/>
      <c r="E123" s="104"/>
      <c r="F123" s="105" t="s">
        <v>194</v>
      </c>
      <c r="G123" s="106"/>
      <c r="H123" s="137"/>
      <c r="I123" s="179"/>
      <c r="J123" s="197"/>
    </row>
    <row r="124" spans="1:10" ht="12.75">
      <c r="A124" s="3"/>
      <c r="B124" s="3" t="s">
        <v>66</v>
      </c>
      <c r="C124" s="3"/>
      <c r="D124" s="3"/>
      <c r="E124" s="7"/>
      <c r="F124" s="16" t="s">
        <v>153</v>
      </c>
      <c r="G124" s="87"/>
      <c r="H124" s="19"/>
      <c r="I124" s="175"/>
      <c r="J124" s="197"/>
    </row>
    <row r="125" spans="1:10" ht="12.75">
      <c r="A125" s="3"/>
      <c r="B125" s="3"/>
      <c r="C125" s="3">
        <v>8</v>
      </c>
      <c r="D125" s="3"/>
      <c r="E125" s="7"/>
      <c r="F125" s="6" t="s">
        <v>64</v>
      </c>
      <c r="G125" s="87">
        <f>SUM(G126:G128)</f>
        <v>3863</v>
      </c>
      <c r="H125" s="87">
        <f>SUM(H126:H128)</f>
        <v>4869</v>
      </c>
      <c r="I125" s="176">
        <f>SUM(I126:I128)</f>
        <v>4212</v>
      </c>
      <c r="J125" s="197">
        <f t="shared" si="1"/>
        <v>86.50646950092421</v>
      </c>
    </row>
    <row r="126" spans="1:10" ht="12.75">
      <c r="A126" s="3"/>
      <c r="B126" s="3"/>
      <c r="C126" s="3"/>
      <c r="D126" s="3">
        <v>1</v>
      </c>
      <c r="E126" s="7"/>
      <c r="F126" s="6" t="s">
        <v>31</v>
      </c>
      <c r="G126" s="87">
        <v>3002</v>
      </c>
      <c r="H126" s="19">
        <v>3794</v>
      </c>
      <c r="I126" s="175">
        <v>3318</v>
      </c>
      <c r="J126" s="197">
        <f t="shared" si="1"/>
        <v>87.4538745387454</v>
      </c>
    </row>
    <row r="127" spans="1:10" ht="12.75">
      <c r="A127" s="3"/>
      <c r="B127" s="3"/>
      <c r="C127" s="3"/>
      <c r="D127" s="3">
        <v>2</v>
      </c>
      <c r="E127" s="3"/>
      <c r="F127" s="3" t="s">
        <v>32</v>
      </c>
      <c r="G127" s="87">
        <v>811</v>
      </c>
      <c r="H127" s="19">
        <v>1025</v>
      </c>
      <c r="I127" s="175">
        <v>894</v>
      </c>
      <c r="J127" s="197">
        <f t="shared" si="1"/>
        <v>87.21951219512195</v>
      </c>
    </row>
    <row r="128" spans="1:10" ht="12.75">
      <c r="A128" s="3"/>
      <c r="B128" s="3"/>
      <c r="C128" s="3"/>
      <c r="D128" s="3">
        <v>3</v>
      </c>
      <c r="E128" s="3"/>
      <c r="F128" s="3" t="s">
        <v>65</v>
      </c>
      <c r="G128" s="87">
        <v>50</v>
      </c>
      <c r="H128" s="87">
        <v>50</v>
      </c>
      <c r="I128" s="175"/>
      <c r="J128" s="197">
        <f t="shared" si="1"/>
        <v>0</v>
      </c>
    </row>
    <row r="129" spans="1:10" ht="12.75">
      <c r="A129" s="3"/>
      <c r="B129" s="3"/>
      <c r="C129" s="3"/>
      <c r="D129" s="3"/>
      <c r="E129" s="208" t="s">
        <v>28</v>
      </c>
      <c r="F129" s="160"/>
      <c r="G129" s="87">
        <f>SUM(G125)</f>
        <v>3863</v>
      </c>
      <c r="H129" s="87">
        <f>SUM(H125)</f>
        <v>4869</v>
      </c>
      <c r="I129" s="176">
        <f>SUM(I125)</f>
        <v>4212</v>
      </c>
      <c r="J129" s="197">
        <f t="shared" si="1"/>
        <v>86.50646950092421</v>
      </c>
    </row>
    <row r="130" spans="1:10" ht="12.75">
      <c r="A130" s="3"/>
      <c r="B130" s="3"/>
      <c r="C130" s="3"/>
      <c r="D130" s="208" t="s">
        <v>188</v>
      </c>
      <c r="E130" s="161"/>
      <c r="F130" s="160"/>
      <c r="G130" s="87">
        <v>1</v>
      </c>
      <c r="H130" s="87">
        <v>1</v>
      </c>
      <c r="I130" s="175">
        <v>1</v>
      </c>
      <c r="J130" s="197">
        <f t="shared" si="1"/>
        <v>100</v>
      </c>
    </row>
    <row r="131" spans="1:10" ht="12.75">
      <c r="A131" s="3"/>
      <c r="B131" s="3"/>
      <c r="C131" s="3"/>
      <c r="D131" s="208" t="s">
        <v>47</v>
      </c>
      <c r="E131" s="161"/>
      <c r="F131" s="160"/>
      <c r="G131" s="87">
        <v>1</v>
      </c>
      <c r="H131" s="87">
        <v>1</v>
      </c>
      <c r="I131" s="175">
        <v>1</v>
      </c>
      <c r="J131" s="197">
        <f t="shared" si="1"/>
        <v>100</v>
      </c>
    </row>
    <row r="132" spans="1:10" ht="12.75">
      <c r="A132" s="3"/>
      <c r="B132" s="3"/>
      <c r="C132" s="3"/>
      <c r="D132" s="240" t="s">
        <v>68</v>
      </c>
      <c r="E132" s="255"/>
      <c r="F132" s="256"/>
      <c r="G132" s="88">
        <v>1</v>
      </c>
      <c r="H132" s="88">
        <v>1</v>
      </c>
      <c r="I132" s="177">
        <v>1</v>
      </c>
      <c r="J132" s="197">
        <f t="shared" si="1"/>
        <v>100</v>
      </c>
    </row>
    <row r="133" spans="1:10" ht="12.75">
      <c r="A133" s="3"/>
      <c r="B133" s="3" t="s">
        <v>69</v>
      </c>
      <c r="C133" s="3"/>
      <c r="D133" s="10"/>
      <c r="E133" s="10"/>
      <c r="F133" s="15" t="s">
        <v>154</v>
      </c>
      <c r="G133" s="87"/>
      <c r="H133" s="87"/>
      <c r="I133" s="175"/>
      <c r="J133" s="197"/>
    </row>
    <row r="134" spans="1:10" ht="12.75">
      <c r="A134" s="3"/>
      <c r="B134" s="3"/>
      <c r="C134" s="3">
        <v>8</v>
      </c>
      <c r="D134" s="6"/>
      <c r="E134" s="6"/>
      <c r="F134" s="8" t="s">
        <v>64</v>
      </c>
      <c r="G134" s="87">
        <v>1340</v>
      </c>
      <c r="H134" s="87">
        <v>1340</v>
      </c>
      <c r="I134" s="175">
        <v>610</v>
      </c>
      <c r="J134" s="197">
        <f t="shared" si="1"/>
        <v>45.52238805970149</v>
      </c>
    </row>
    <row r="135" spans="1:10" ht="12.75">
      <c r="A135" s="3"/>
      <c r="B135" s="3"/>
      <c r="C135" s="3"/>
      <c r="D135" s="6">
        <v>3</v>
      </c>
      <c r="E135" s="6"/>
      <c r="F135" s="8" t="s">
        <v>65</v>
      </c>
      <c r="G135" s="87">
        <v>1340</v>
      </c>
      <c r="H135" s="87">
        <v>1340</v>
      </c>
      <c r="I135" s="175">
        <v>610</v>
      </c>
      <c r="J135" s="197">
        <f t="shared" si="1"/>
        <v>45.52238805970149</v>
      </c>
    </row>
    <row r="136" spans="1:10" ht="12.75">
      <c r="A136" s="3"/>
      <c r="B136" s="3"/>
      <c r="C136" s="3"/>
      <c r="D136" s="6"/>
      <c r="E136" s="250" t="s">
        <v>28</v>
      </c>
      <c r="F136" s="243"/>
      <c r="G136" s="87">
        <v>1340</v>
      </c>
      <c r="H136" s="87">
        <v>1340</v>
      </c>
      <c r="I136" s="175">
        <v>610</v>
      </c>
      <c r="J136" s="197">
        <f aca="true" t="shared" si="2" ref="J136:J200">SUM((I136/H136)*100)</f>
        <v>45.52238805970149</v>
      </c>
    </row>
    <row r="137" spans="1:10" ht="12.75">
      <c r="A137" s="3"/>
      <c r="B137" s="3" t="s">
        <v>70</v>
      </c>
      <c r="C137" s="3"/>
      <c r="D137" s="10"/>
      <c r="E137" s="10"/>
      <c r="F137" s="15" t="s">
        <v>155</v>
      </c>
      <c r="G137" s="87"/>
      <c r="H137" s="87"/>
      <c r="I137" s="175"/>
      <c r="J137" s="197"/>
    </row>
    <row r="138" spans="1:10" ht="12.75">
      <c r="A138" s="3"/>
      <c r="B138" s="3"/>
      <c r="C138" s="3">
        <v>8</v>
      </c>
      <c r="D138" s="10"/>
      <c r="E138" s="10"/>
      <c r="F138" s="8" t="s">
        <v>64</v>
      </c>
      <c r="G138" s="87">
        <f>SUM(G139:G141)</f>
        <v>9347</v>
      </c>
      <c r="H138" s="87">
        <f>SUM(H139:H141)</f>
        <v>9347</v>
      </c>
      <c r="I138" s="176">
        <f>SUM(I139:I141)</f>
        <v>8188</v>
      </c>
      <c r="J138" s="197">
        <f t="shared" si="2"/>
        <v>87.6002995613566</v>
      </c>
    </row>
    <row r="139" spans="1:10" ht="12.75">
      <c r="A139" s="3"/>
      <c r="B139" s="3"/>
      <c r="C139" s="3"/>
      <c r="D139" s="6">
        <v>1</v>
      </c>
      <c r="E139" s="10"/>
      <c r="F139" s="8" t="s">
        <v>31</v>
      </c>
      <c r="G139" s="87">
        <v>4562</v>
      </c>
      <c r="H139" s="87">
        <v>4562</v>
      </c>
      <c r="I139" s="175">
        <v>3775</v>
      </c>
      <c r="J139" s="197">
        <f t="shared" si="2"/>
        <v>82.74879438842613</v>
      </c>
    </row>
    <row r="140" spans="1:10" ht="12.75">
      <c r="A140" s="3"/>
      <c r="B140" s="3"/>
      <c r="C140" s="3"/>
      <c r="D140" s="6">
        <v>2</v>
      </c>
      <c r="E140" s="10"/>
      <c r="F140" s="8" t="s">
        <v>32</v>
      </c>
      <c r="G140" s="87">
        <v>1230</v>
      </c>
      <c r="H140" s="87">
        <v>1230</v>
      </c>
      <c r="I140" s="175">
        <v>998</v>
      </c>
      <c r="J140" s="197">
        <f t="shared" si="2"/>
        <v>81.13821138211382</v>
      </c>
    </row>
    <row r="141" spans="1:11" ht="12.75">
      <c r="A141" s="3"/>
      <c r="B141" s="3"/>
      <c r="C141" s="3"/>
      <c r="D141" s="6">
        <v>3</v>
      </c>
      <c r="E141" s="10"/>
      <c r="F141" s="8" t="s">
        <v>33</v>
      </c>
      <c r="G141" s="87">
        <v>3555</v>
      </c>
      <c r="H141" s="87">
        <v>3555</v>
      </c>
      <c r="I141" s="175">
        <v>3415</v>
      </c>
      <c r="J141" s="197">
        <f t="shared" si="2"/>
        <v>96.0618846694796</v>
      </c>
      <c r="K141" s="151"/>
    </row>
    <row r="142" spans="1:10" ht="12.75">
      <c r="A142" s="3"/>
      <c r="B142" s="3"/>
      <c r="C142" s="3">
        <v>9</v>
      </c>
      <c r="D142" s="6"/>
      <c r="E142" s="10"/>
      <c r="F142" s="3" t="s">
        <v>80</v>
      </c>
      <c r="G142" s="87"/>
      <c r="H142" s="87"/>
      <c r="I142" s="175">
        <f>SUM(I143)</f>
        <v>395</v>
      </c>
      <c r="J142" s="197"/>
    </row>
    <row r="143" spans="1:10" ht="12.75">
      <c r="A143" s="3"/>
      <c r="B143" s="3"/>
      <c r="C143" s="3"/>
      <c r="D143" s="6">
        <v>2</v>
      </c>
      <c r="E143" s="10"/>
      <c r="F143" s="8" t="s">
        <v>260</v>
      </c>
      <c r="G143" s="87"/>
      <c r="H143" s="87"/>
      <c r="I143" s="175">
        <v>395</v>
      </c>
      <c r="J143" s="197"/>
    </row>
    <row r="144" spans="1:10" ht="12.75">
      <c r="A144" s="3"/>
      <c r="B144" s="3"/>
      <c r="C144" s="3"/>
      <c r="D144" s="10"/>
      <c r="E144" s="208" t="s">
        <v>28</v>
      </c>
      <c r="F144" s="254"/>
      <c r="G144" s="87">
        <f>SUM(G138)</f>
        <v>9347</v>
      </c>
      <c r="H144" s="87">
        <f>SUM(H138)</f>
        <v>9347</v>
      </c>
      <c r="I144" s="176">
        <f>SUM(I138+I142)</f>
        <v>8583</v>
      </c>
      <c r="J144" s="197">
        <f t="shared" si="2"/>
        <v>91.82625441318069</v>
      </c>
    </row>
    <row r="145" spans="1:10" ht="12.75">
      <c r="A145" s="3"/>
      <c r="B145" s="3"/>
      <c r="C145" s="3"/>
      <c r="D145" s="208" t="s">
        <v>47</v>
      </c>
      <c r="E145" s="161"/>
      <c r="F145" s="160"/>
      <c r="G145" s="87">
        <v>3</v>
      </c>
      <c r="H145" s="87">
        <v>3</v>
      </c>
      <c r="I145" s="175">
        <v>3</v>
      </c>
      <c r="J145" s="197">
        <f t="shared" si="2"/>
        <v>100</v>
      </c>
    </row>
    <row r="146" spans="1:10" ht="12.75">
      <c r="A146" s="3"/>
      <c r="B146" s="3"/>
      <c r="C146" s="3"/>
      <c r="D146" s="240" t="s">
        <v>68</v>
      </c>
      <c r="E146" s="253"/>
      <c r="F146" s="251"/>
      <c r="G146" s="88">
        <v>3</v>
      </c>
      <c r="H146" s="88">
        <v>3</v>
      </c>
      <c r="I146" s="177">
        <v>3</v>
      </c>
      <c r="J146" s="197">
        <f t="shared" si="2"/>
        <v>100</v>
      </c>
    </row>
    <row r="147" spans="1:10" ht="12.75">
      <c r="A147" s="3"/>
      <c r="B147" s="3" t="s">
        <v>71</v>
      </c>
      <c r="C147" s="3"/>
      <c r="D147" s="10"/>
      <c r="E147" s="6"/>
      <c r="F147" s="15" t="s">
        <v>193</v>
      </c>
      <c r="G147" s="89"/>
      <c r="H147" s="89"/>
      <c r="I147" s="180"/>
      <c r="J147" s="197"/>
    </row>
    <row r="148" spans="1:10" ht="12.75">
      <c r="A148" s="3"/>
      <c r="B148" s="3"/>
      <c r="C148" s="3">
        <v>8</v>
      </c>
      <c r="D148" s="10"/>
      <c r="E148" s="6"/>
      <c r="F148" s="8" t="s">
        <v>30</v>
      </c>
      <c r="G148" s="89">
        <f>SUM(G149:G151)</f>
        <v>2840</v>
      </c>
      <c r="H148" s="89">
        <f>SUM(H149:H151)</f>
        <v>23500</v>
      </c>
      <c r="I148" s="181">
        <f>SUM(I149:I151)</f>
        <v>23112</v>
      </c>
      <c r="J148" s="197">
        <f t="shared" si="2"/>
        <v>98.34893617021277</v>
      </c>
    </row>
    <row r="149" spans="1:10" ht="12.75">
      <c r="A149" s="3"/>
      <c r="B149" s="3"/>
      <c r="C149" s="3"/>
      <c r="D149" s="6">
        <v>1</v>
      </c>
      <c r="E149" s="6"/>
      <c r="F149" s="8" t="s">
        <v>31</v>
      </c>
      <c r="G149" s="89">
        <v>2500</v>
      </c>
      <c r="H149" s="138">
        <v>20703</v>
      </c>
      <c r="I149" s="180">
        <v>18555</v>
      </c>
      <c r="J149" s="197">
        <f t="shared" si="2"/>
        <v>89.62469207361252</v>
      </c>
    </row>
    <row r="150" spans="1:10" ht="12.75">
      <c r="A150" s="3"/>
      <c r="B150" s="3"/>
      <c r="C150" s="3"/>
      <c r="D150" s="6">
        <v>2</v>
      </c>
      <c r="E150" s="6"/>
      <c r="F150" s="8" t="s">
        <v>32</v>
      </c>
      <c r="G150" s="89">
        <v>340</v>
      </c>
      <c r="H150" s="138">
        <v>2797</v>
      </c>
      <c r="I150" s="180">
        <v>2562</v>
      </c>
      <c r="J150" s="197">
        <f t="shared" si="2"/>
        <v>91.59814086521273</v>
      </c>
    </row>
    <row r="151" spans="1:10" ht="12.75">
      <c r="A151" s="3"/>
      <c r="B151" s="3"/>
      <c r="C151" s="3"/>
      <c r="D151" s="6">
        <v>3</v>
      </c>
      <c r="E151" s="6"/>
      <c r="F151" s="8" t="s">
        <v>33</v>
      </c>
      <c r="G151" s="89">
        <v>0</v>
      </c>
      <c r="H151" s="89">
        <v>0</v>
      </c>
      <c r="I151" s="180">
        <v>1995</v>
      </c>
      <c r="J151" s="197"/>
    </row>
    <row r="152" spans="1:10" ht="12.75">
      <c r="A152" s="3"/>
      <c r="B152" s="3"/>
      <c r="C152" s="3"/>
      <c r="D152" s="10"/>
      <c r="E152" s="208" t="s">
        <v>28</v>
      </c>
      <c r="F152" s="160"/>
      <c r="G152" s="89">
        <f>SUM(G148)</f>
        <v>2840</v>
      </c>
      <c r="H152" s="89">
        <f>SUM(H148)</f>
        <v>23500</v>
      </c>
      <c r="I152" s="181">
        <f>SUM(I148)</f>
        <v>23112</v>
      </c>
      <c r="J152" s="197">
        <f t="shared" si="2"/>
        <v>98.34893617021277</v>
      </c>
    </row>
    <row r="153" spans="1:10" ht="12.75">
      <c r="A153" s="3"/>
      <c r="B153" s="3"/>
      <c r="C153" s="3"/>
      <c r="D153" s="240" t="s">
        <v>156</v>
      </c>
      <c r="E153" s="253"/>
      <c r="F153" s="251"/>
      <c r="G153" s="90">
        <v>10</v>
      </c>
      <c r="H153" s="90">
        <v>10</v>
      </c>
      <c r="I153" s="182"/>
      <c r="J153" s="197">
        <f t="shared" si="2"/>
        <v>0</v>
      </c>
    </row>
    <row r="154" spans="1:10" ht="12.75">
      <c r="A154" s="3"/>
      <c r="B154" s="3" t="s">
        <v>73</v>
      </c>
      <c r="C154" s="3"/>
      <c r="D154" s="10"/>
      <c r="E154" s="6"/>
      <c r="F154" s="15" t="s">
        <v>220</v>
      </c>
      <c r="G154" s="89"/>
      <c r="H154" s="89"/>
      <c r="I154" s="180"/>
      <c r="J154" s="197"/>
    </row>
    <row r="155" spans="1:10" ht="12.75">
      <c r="A155" s="3"/>
      <c r="B155" s="3"/>
      <c r="C155" s="3">
        <v>11</v>
      </c>
      <c r="D155" s="10"/>
      <c r="E155" s="6"/>
      <c r="F155" s="8" t="s">
        <v>34</v>
      </c>
      <c r="G155" s="89">
        <f>SUM(G156)</f>
        <v>2680</v>
      </c>
      <c r="H155" s="89">
        <f>SUM(H156)</f>
        <v>10215</v>
      </c>
      <c r="I155" s="181">
        <f>SUM(I156)</f>
        <v>10599</v>
      </c>
      <c r="J155" s="197">
        <f t="shared" si="2"/>
        <v>103.75917767988253</v>
      </c>
    </row>
    <row r="156" spans="1:10" ht="12.75">
      <c r="A156" s="3"/>
      <c r="B156" s="3"/>
      <c r="C156" s="3"/>
      <c r="D156" s="6">
        <v>1</v>
      </c>
      <c r="E156" s="6"/>
      <c r="F156" s="8" t="s">
        <v>72</v>
      </c>
      <c r="G156" s="89">
        <v>2680</v>
      </c>
      <c r="H156" s="138">
        <v>10215</v>
      </c>
      <c r="I156" s="180">
        <v>10599</v>
      </c>
      <c r="J156" s="197">
        <f t="shared" si="2"/>
        <v>103.75917767988253</v>
      </c>
    </row>
    <row r="157" spans="1:10" ht="12.75">
      <c r="A157" s="3"/>
      <c r="B157" s="3"/>
      <c r="C157" s="3"/>
      <c r="D157" s="6"/>
      <c r="E157" s="208" t="s">
        <v>28</v>
      </c>
      <c r="F157" s="160"/>
      <c r="G157" s="89">
        <f>SUM(G155)</f>
        <v>2680</v>
      </c>
      <c r="H157" s="89">
        <f>SUM(H155)</f>
        <v>10215</v>
      </c>
      <c r="I157" s="181">
        <f>SUM(I155)</f>
        <v>10599</v>
      </c>
      <c r="J157" s="197">
        <f t="shared" si="2"/>
        <v>103.75917767988253</v>
      </c>
    </row>
    <row r="158" spans="1:10" ht="12.75">
      <c r="A158" s="3"/>
      <c r="B158" s="3"/>
      <c r="C158" s="3"/>
      <c r="D158" s="6"/>
      <c r="E158" s="208" t="s">
        <v>221</v>
      </c>
      <c r="F158" s="160"/>
      <c r="G158" s="89"/>
      <c r="H158" s="138"/>
      <c r="I158" s="180"/>
      <c r="J158" s="197"/>
    </row>
    <row r="159" spans="1:10" ht="12.75">
      <c r="A159" s="3"/>
      <c r="B159" s="3" t="s">
        <v>157</v>
      </c>
      <c r="C159" s="3"/>
      <c r="D159" s="6"/>
      <c r="E159" s="6"/>
      <c r="F159" s="15" t="s">
        <v>160</v>
      </c>
      <c r="G159" s="89"/>
      <c r="H159" s="138"/>
      <c r="I159" s="180"/>
      <c r="J159" s="197"/>
    </row>
    <row r="160" spans="1:10" ht="12.75">
      <c r="A160" s="3"/>
      <c r="B160" s="3"/>
      <c r="C160" s="3">
        <v>11</v>
      </c>
      <c r="D160" s="6"/>
      <c r="E160" s="6"/>
      <c r="F160" s="8" t="s">
        <v>34</v>
      </c>
      <c r="G160" s="89">
        <f>SUM(G161)</f>
        <v>1400</v>
      </c>
      <c r="H160" s="89">
        <f>SUM(H161)</f>
        <v>7394</v>
      </c>
      <c r="I160" s="181">
        <f>SUM(I161)</f>
        <v>8530</v>
      </c>
      <c r="J160" s="197">
        <f t="shared" si="2"/>
        <v>115.363808493373</v>
      </c>
    </row>
    <row r="161" spans="1:10" ht="12.75">
      <c r="A161" s="3"/>
      <c r="B161" s="3"/>
      <c r="C161" s="3"/>
      <c r="D161" s="6">
        <v>1</v>
      </c>
      <c r="E161" s="6"/>
      <c r="F161" s="8" t="s">
        <v>72</v>
      </c>
      <c r="G161" s="89">
        <v>1400</v>
      </c>
      <c r="H161" s="138">
        <v>7394</v>
      </c>
      <c r="I161" s="180">
        <v>8530</v>
      </c>
      <c r="J161" s="197">
        <f t="shared" si="2"/>
        <v>115.363808493373</v>
      </c>
    </row>
    <row r="162" spans="1:10" ht="12.75">
      <c r="A162" s="3"/>
      <c r="B162" s="3"/>
      <c r="C162" s="3"/>
      <c r="D162" s="6"/>
      <c r="E162" s="7"/>
      <c r="F162" s="8" t="s">
        <v>245</v>
      </c>
      <c r="G162" s="89"/>
      <c r="H162" s="143">
        <v>1051</v>
      </c>
      <c r="I162" s="180">
        <v>1227</v>
      </c>
      <c r="J162" s="197">
        <f t="shared" si="2"/>
        <v>116.74595623215984</v>
      </c>
    </row>
    <row r="163" spans="1:10" ht="12.75">
      <c r="A163" s="3"/>
      <c r="B163" s="3"/>
      <c r="C163" s="3"/>
      <c r="D163" s="6"/>
      <c r="E163" s="208" t="s">
        <v>28</v>
      </c>
      <c r="F163" s="160"/>
      <c r="G163" s="89">
        <f>SUM(G160)</f>
        <v>1400</v>
      </c>
      <c r="H163" s="89">
        <f>SUM(H160)</f>
        <v>7394</v>
      </c>
      <c r="I163" s="181">
        <f>SUM(I160)</f>
        <v>8530</v>
      </c>
      <c r="J163" s="197">
        <f t="shared" si="2"/>
        <v>115.363808493373</v>
      </c>
    </row>
    <row r="164" spans="1:10" ht="12.75">
      <c r="A164" s="3"/>
      <c r="B164" s="3"/>
      <c r="C164" s="3"/>
      <c r="D164" s="6"/>
      <c r="E164" s="208" t="s">
        <v>189</v>
      </c>
      <c r="F164" s="160"/>
      <c r="G164" s="91"/>
      <c r="H164" s="115"/>
      <c r="I164" s="183"/>
      <c r="J164" s="197"/>
    </row>
    <row r="165" spans="1:10" ht="12.75">
      <c r="A165" s="3"/>
      <c r="B165" s="3" t="s">
        <v>158</v>
      </c>
      <c r="C165" s="3"/>
      <c r="D165" s="6"/>
      <c r="E165" s="6"/>
      <c r="F165" s="15" t="s">
        <v>163</v>
      </c>
      <c r="G165" s="92"/>
      <c r="H165" s="3"/>
      <c r="I165" s="9"/>
      <c r="J165" s="197"/>
    </row>
    <row r="166" spans="1:10" ht="12.75">
      <c r="A166" s="3"/>
      <c r="B166" s="3"/>
      <c r="C166" s="3">
        <v>11</v>
      </c>
      <c r="D166" s="6"/>
      <c r="E166" s="6"/>
      <c r="F166" s="8" t="s">
        <v>34</v>
      </c>
      <c r="G166" s="92">
        <f>SUM(G167)</f>
        <v>700</v>
      </c>
      <c r="H166" s="92">
        <f>SUM(H167)</f>
        <v>700</v>
      </c>
      <c r="I166" s="9"/>
      <c r="J166" s="197">
        <f t="shared" si="2"/>
        <v>0</v>
      </c>
    </row>
    <row r="167" spans="1:10" ht="12.75">
      <c r="A167" s="3"/>
      <c r="B167" s="3"/>
      <c r="C167" s="3"/>
      <c r="D167" s="6">
        <v>1</v>
      </c>
      <c r="E167" s="6"/>
      <c r="F167" s="8" t="s">
        <v>72</v>
      </c>
      <c r="G167" s="92">
        <v>700</v>
      </c>
      <c r="H167" s="92">
        <v>700</v>
      </c>
      <c r="I167" s="9"/>
      <c r="J167" s="197">
        <f t="shared" si="2"/>
        <v>0</v>
      </c>
    </row>
    <row r="168" spans="1:10" ht="12.75">
      <c r="A168" s="3"/>
      <c r="B168" s="3"/>
      <c r="C168" s="3"/>
      <c r="D168" s="6"/>
      <c r="E168" s="208" t="s">
        <v>28</v>
      </c>
      <c r="F168" s="160"/>
      <c r="G168" s="92">
        <f>SUM(G166)</f>
        <v>700</v>
      </c>
      <c r="H168" s="92">
        <f>SUM(H166)</f>
        <v>700</v>
      </c>
      <c r="I168" s="9"/>
      <c r="J168" s="197">
        <f t="shared" si="2"/>
        <v>0</v>
      </c>
    </row>
    <row r="169" spans="1:10" ht="12.75">
      <c r="A169" s="3"/>
      <c r="B169" s="3" t="s">
        <v>159</v>
      </c>
      <c r="C169" s="3"/>
      <c r="D169" s="6"/>
      <c r="E169" s="6"/>
      <c r="F169" s="15" t="s">
        <v>165</v>
      </c>
      <c r="G169" s="87"/>
      <c r="H169" s="87"/>
      <c r="I169" s="175"/>
      <c r="J169" s="197"/>
    </row>
    <row r="170" spans="1:10" ht="12.75">
      <c r="A170" s="3"/>
      <c r="B170" s="3"/>
      <c r="C170" s="3">
        <v>11</v>
      </c>
      <c r="D170" s="6"/>
      <c r="E170" s="6"/>
      <c r="F170" s="8" t="s">
        <v>34</v>
      </c>
      <c r="G170" s="87">
        <f>SUM(G171)</f>
        <v>1150</v>
      </c>
      <c r="H170" s="87">
        <f>SUM(H171)</f>
        <v>1150</v>
      </c>
      <c r="I170" s="176">
        <f>SUM(I171)</f>
        <v>1068</v>
      </c>
      <c r="J170" s="197">
        <f t="shared" si="2"/>
        <v>92.8695652173913</v>
      </c>
    </row>
    <row r="171" spans="1:10" ht="12.75">
      <c r="A171" s="3"/>
      <c r="B171" s="3"/>
      <c r="C171" s="3"/>
      <c r="D171" s="6">
        <v>1</v>
      </c>
      <c r="E171" s="6"/>
      <c r="F171" s="8" t="s">
        <v>72</v>
      </c>
      <c r="G171" s="87">
        <v>1150</v>
      </c>
      <c r="H171" s="87">
        <v>1150</v>
      </c>
      <c r="I171" s="175">
        <v>1068</v>
      </c>
      <c r="J171" s="197">
        <f t="shared" si="2"/>
        <v>92.8695652173913</v>
      </c>
    </row>
    <row r="172" spans="1:10" ht="12.75">
      <c r="A172" s="3"/>
      <c r="B172" s="3"/>
      <c r="C172" s="3"/>
      <c r="D172" s="6"/>
      <c r="E172" s="208" t="s">
        <v>28</v>
      </c>
      <c r="F172" s="160"/>
      <c r="G172" s="87">
        <f>SUM(G170)</f>
        <v>1150</v>
      </c>
      <c r="H172" s="87">
        <f>SUM(H170)</f>
        <v>1150</v>
      </c>
      <c r="I172" s="176">
        <f>SUM(I170)</f>
        <v>1068</v>
      </c>
      <c r="J172" s="197">
        <f t="shared" si="2"/>
        <v>92.8695652173913</v>
      </c>
    </row>
    <row r="173" spans="1:10" ht="12.75">
      <c r="A173" s="3"/>
      <c r="B173" s="3" t="s">
        <v>161</v>
      </c>
      <c r="C173" s="3"/>
      <c r="D173" s="6"/>
      <c r="E173" s="6"/>
      <c r="F173" s="61" t="s">
        <v>166</v>
      </c>
      <c r="G173" s="87"/>
      <c r="H173" s="87"/>
      <c r="I173" s="175"/>
      <c r="J173" s="197"/>
    </row>
    <row r="174" spans="1:10" ht="12.75">
      <c r="A174" s="3"/>
      <c r="B174" s="3"/>
      <c r="C174" s="3">
        <v>11</v>
      </c>
      <c r="D174" s="6"/>
      <c r="E174" s="6"/>
      <c r="F174" s="8" t="s">
        <v>34</v>
      </c>
      <c r="G174" s="87">
        <f>SUM(G175)</f>
        <v>500</v>
      </c>
      <c r="H174" s="87">
        <f>SUM(H175)</f>
        <v>500</v>
      </c>
      <c r="I174" s="176">
        <f>SUM(I175)</f>
        <v>233</v>
      </c>
      <c r="J174" s="197">
        <f t="shared" si="2"/>
        <v>46.6</v>
      </c>
    </row>
    <row r="175" spans="1:10" ht="12.75">
      <c r="A175" s="3"/>
      <c r="B175" s="3"/>
      <c r="C175" s="3"/>
      <c r="D175" s="6">
        <v>1</v>
      </c>
      <c r="E175" s="6"/>
      <c r="F175" s="8" t="s">
        <v>72</v>
      </c>
      <c r="G175" s="87">
        <v>500</v>
      </c>
      <c r="H175" s="87">
        <v>500</v>
      </c>
      <c r="I175" s="175">
        <v>233</v>
      </c>
      <c r="J175" s="197">
        <f t="shared" si="2"/>
        <v>46.6</v>
      </c>
    </row>
    <row r="176" spans="1:10" ht="12.75">
      <c r="A176" s="3"/>
      <c r="B176" s="3"/>
      <c r="C176" s="3"/>
      <c r="D176" s="6"/>
      <c r="E176" s="208" t="s">
        <v>28</v>
      </c>
      <c r="F176" s="160"/>
      <c r="G176" s="87">
        <f>SUM(G174)</f>
        <v>500</v>
      </c>
      <c r="H176" s="87">
        <f>SUM(H174)</f>
        <v>500</v>
      </c>
      <c r="I176" s="176">
        <f>SUM(I174)</f>
        <v>233</v>
      </c>
      <c r="J176" s="197">
        <f t="shared" si="2"/>
        <v>46.6</v>
      </c>
    </row>
    <row r="177" spans="1:10" ht="12.75">
      <c r="A177" s="3"/>
      <c r="B177" s="3" t="s">
        <v>162</v>
      </c>
      <c r="C177" s="3"/>
      <c r="D177" s="6"/>
      <c r="E177" s="6"/>
      <c r="F177" s="15" t="s">
        <v>167</v>
      </c>
      <c r="G177" s="87"/>
      <c r="H177" s="87"/>
      <c r="I177" s="175"/>
      <c r="J177" s="197"/>
    </row>
    <row r="178" spans="1:10" ht="12.75">
      <c r="A178" s="3"/>
      <c r="B178" s="3"/>
      <c r="C178" s="3">
        <v>11</v>
      </c>
      <c r="D178" s="6"/>
      <c r="E178" s="6"/>
      <c r="F178" s="8" t="s">
        <v>34</v>
      </c>
      <c r="G178" s="87">
        <f>SUM(G179)</f>
        <v>250</v>
      </c>
      <c r="H178" s="87">
        <f>SUM(H179)</f>
        <v>250</v>
      </c>
      <c r="I178" s="87">
        <f>SUM(I179)</f>
        <v>45</v>
      </c>
      <c r="J178" s="197">
        <f t="shared" si="2"/>
        <v>18</v>
      </c>
    </row>
    <row r="179" spans="1:10" ht="12.75">
      <c r="A179" s="3"/>
      <c r="B179" s="3"/>
      <c r="C179" s="3"/>
      <c r="D179" s="6">
        <v>1</v>
      </c>
      <c r="E179" s="6"/>
      <c r="F179" s="8" t="s">
        <v>72</v>
      </c>
      <c r="G179" s="87">
        <v>250</v>
      </c>
      <c r="H179" s="87">
        <v>250</v>
      </c>
      <c r="I179" s="175">
        <v>45</v>
      </c>
      <c r="J179" s="197">
        <f t="shared" si="2"/>
        <v>18</v>
      </c>
    </row>
    <row r="180" spans="1:10" ht="12.75">
      <c r="A180" s="3"/>
      <c r="B180" s="3"/>
      <c r="C180" s="3"/>
      <c r="D180" s="6"/>
      <c r="E180" s="208" t="s">
        <v>28</v>
      </c>
      <c r="F180" s="160"/>
      <c r="G180" s="87">
        <f>SUM(G178)</f>
        <v>250</v>
      </c>
      <c r="H180" s="87">
        <f>SUM(H178)</f>
        <v>250</v>
      </c>
      <c r="I180" s="87">
        <f>SUM(I178)</f>
        <v>45</v>
      </c>
      <c r="J180" s="197">
        <f t="shared" si="2"/>
        <v>18</v>
      </c>
    </row>
    <row r="181" spans="1:10" ht="12.75">
      <c r="A181" s="3"/>
      <c r="B181" s="3" t="s">
        <v>164</v>
      </c>
      <c r="C181" s="3"/>
      <c r="D181" s="6"/>
      <c r="E181" s="6"/>
      <c r="F181" s="15" t="s">
        <v>174</v>
      </c>
      <c r="G181" s="87"/>
      <c r="H181" s="87"/>
      <c r="I181" s="175"/>
      <c r="J181" s="197"/>
    </row>
    <row r="182" spans="1:10" ht="12.75">
      <c r="A182" s="3"/>
      <c r="B182" s="3"/>
      <c r="C182" s="3">
        <v>11</v>
      </c>
      <c r="D182" s="6"/>
      <c r="E182" s="6"/>
      <c r="F182" s="8" t="s">
        <v>34</v>
      </c>
      <c r="G182" s="87">
        <f>SUM(G183)</f>
        <v>1495</v>
      </c>
      <c r="H182" s="87">
        <f>SUM(H183)</f>
        <v>1495</v>
      </c>
      <c r="I182" s="176">
        <f>SUM(I183)</f>
        <v>1191</v>
      </c>
      <c r="J182" s="197">
        <f t="shared" si="2"/>
        <v>79.66555183946488</v>
      </c>
    </row>
    <row r="183" spans="1:11" ht="12.75">
      <c r="A183" s="3"/>
      <c r="B183" s="3"/>
      <c r="C183" s="3"/>
      <c r="D183" s="6">
        <v>1</v>
      </c>
      <c r="E183" s="6"/>
      <c r="F183" s="8" t="s">
        <v>226</v>
      </c>
      <c r="G183" s="87">
        <v>1495</v>
      </c>
      <c r="H183" s="87">
        <v>1495</v>
      </c>
      <c r="I183" s="175">
        <v>1191</v>
      </c>
      <c r="J183" s="197">
        <f t="shared" si="2"/>
        <v>79.66555183946488</v>
      </c>
      <c r="K183" s="151"/>
    </row>
    <row r="184" spans="1:10" ht="12.75">
      <c r="A184" s="3"/>
      <c r="B184" s="3"/>
      <c r="C184" s="3"/>
      <c r="D184" s="6"/>
      <c r="E184" s="208" t="s">
        <v>28</v>
      </c>
      <c r="F184" s="160"/>
      <c r="G184" s="87">
        <f>SUM(G182)</f>
        <v>1495</v>
      </c>
      <c r="H184" s="87">
        <f>SUM(H182)</f>
        <v>1495</v>
      </c>
      <c r="I184" s="176">
        <f>SUM(I182)</f>
        <v>1191</v>
      </c>
      <c r="J184" s="197">
        <f t="shared" si="2"/>
        <v>79.66555183946488</v>
      </c>
    </row>
    <row r="185" spans="1:10" ht="12.75">
      <c r="A185" s="3"/>
      <c r="B185" s="3"/>
      <c r="C185" s="3"/>
      <c r="D185" s="6"/>
      <c r="E185" s="142"/>
      <c r="F185" s="15" t="s">
        <v>243</v>
      </c>
      <c r="G185" s="87"/>
      <c r="H185" s="19"/>
      <c r="I185" s="175"/>
      <c r="J185" s="197"/>
    </row>
    <row r="186" spans="1:10" ht="12.75">
      <c r="A186" s="3"/>
      <c r="B186" s="3"/>
      <c r="C186" s="3">
        <v>8</v>
      </c>
      <c r="D186" s="6"/>
      <c r="E186" s="142"/>
      <c r="F186" s="8" t="s">
        <v>64</v>
      </c>
      <c r="G186" s="87"/>
      <c r="H186" s="19">
        <f>SUM(H187)</f>
        <v>106</v>
      </c>
      <c r="I186" s="175">
        <f>SUM(I187)</f>
        <v>0</v>
      </c>
      <c r="J186" s="197">
        <f t="shared" si="2"/>
        <v>0</v>
      </c>
    </row>
    <row r="187" spans="1:10" ht="12.75">
      <c r="A187" s="3"/>
      <c r="B187" s="3"/>
      <c r="C187" s="3"/>
      <c r="D187" s="6">
        <v>3</v>
      </c>
      <c r="E187" s="142"/>
      <c r="F187" s="8" t="s">
        <v>32</v>
      </c>
      <c r="G187" s="87"/>
      <c r="H187" s="19">
        <v>106</v>
      </c>
      <c r="I187" s="175"/>
      <c r="J187" s="197">
        <f t="shared" si="2"/>
        <v>0</v>
      </c>
    </row>
    <row r="188" spans="1:10" ht="12.75">
      <c r="A188" s="3"/>
      <c r="B188" s="3"/>
      <c r="C188" s="3">
        <v>11</v>
      </c>
      <c r="D188" s="6"/>
      <c r="E188" s="142"/>
      <c r="F188" s="8" t="s">
        <v>34</v>
      </c>
      <c r="G188" s="87"/>
      <c r="H188" s="19">
        <f>SUM(H189)</f>
        <v>783</v>
      </c>
      <c r="I188" s="175">
        <f>SUM(I189)</f>
        <v>1185</v>
      </c>
      <c r="J188" s="197">
        <f t="shared" si="2"/>
        <v>151.34099616858236</v>
      </c>
    </row>
    <row r="189" spans="1:10" ht="12.75">
      <c r="A189" s="3"/>
      <c r="B189" s="3"/>
      <c r="C189" s="3"/>
      <c r="D189" s="6">
        <v>1</v>
      </c>
      <c r="E189" s="142"/>
      <c r="F189" s="8" t="s">
        <v>72</v>
      </c>
      <c r="G189" s="87"/>
      <c r="H189" s="19">
        <v>783</v>
      </c>
      <c r="I189" s="175">
        <v>1185</v>
      </c>
      <c r="J189" s="197">
        <f t="shared" si="2"/>
        <v>151.34099616858236</v>
      </c>
    </row>
    <row r="190" spans="1:10" ht="12.75">
      <c r="A190" s="3"/>
      <c r="B190" s="3"/>
      <c r="C190" s="3"/>
      <c r="D190" s="6"/>
      <c r="E190" s="7" t="s">
        <v>28</v>
      </c>
      <c r="F190" s="11"/>
      <c r="G190" s="87"/>
      <c r="H190" s="19">
        <f>SUM(H186+H188)</f>
        <v>889</v>
      </c>
      <c r="I190" s="175">
        <f>SUM(I186+I188)</f>
        <v>1185</v>
      </c>
      <c r="J190" s="197">
        <f t="shared" si="2"/>
        <v>133.29583802024746</v>
      </c>
    </row>
    <row r="191" spans="1:10" ht="12.75">
      <c r="A191" s="3"/>
      <c r="B191" s="3"/>
      <c r="C191" s="3"/>
      <c r="D191" s="6"/>
      <c r="E191" s="142"/>
      <c r="F191" s="15" t="s">
        <v>244</v>
      </c>
      <c r="G191" s="87"/>
      <c r="H191" s="19"/>
      <c r="I191" s="175"/>
      <c r="J191" s="197"/>
    </row>
    <row r="192" spans="1:10" ht="12.75">
      <c r="A192" s="3"/>
      <c r="B192" s="3"/>
      <c r="C192" s="3">
        <v>11</v>
      </c>
      <c r="D192" s="6"/>
      <c r="E192" s="142"/>
      <c r="F192" s="8" t="s">
        <v>34</v>
      </c>
      <c r="G192" s="87"/>
      <c r="H192" s="19">
        <f>SUM(H193)</f>
        <v>181</v>
      </c>
      <c r="I192" s="175"/>
      <c r="J192" s="197">
        <f t="shared" si="2"/>
        <v>0</v>
      </c>
    </row>
    <row r="193" spans="1:10" ht="12.75">
      <c r="A193" s="3"/>
      <c r="B193" s="3"/>
      <c r="C193" s="3"/>
      <c r="D193" s="6">
        <v>1</v>
      </c>
      <c r="E193" s="142"/>
      <c r="F193" s="8" t="s">
        <v>72</v>
      </c>
      <c r="G193" s="87"/>
      <c r="H193" s="19">
        <v>181</v>
      </c>
      <c r="I193" s="175"/>
      <c r="J193" s="197">
        <f t="shared" si="2"/>
        <v>0</v>
      </c>
    </row>
    <row r="194" spans="1:11" ht="12.75">
      <c r="A194" s="3"/>
      <c r="B194" s="3"/>
      <c r="C194" s="3"/>
      <c r="D194" s="6"/>
      <c r="E194" s="7" t="s">
        <v>28</v>
      </c>
      <c r="F194" s="11"/>
      <c r="G194" s="87"/>
      <c r="H194" s="19">
        <f>SUM(H192)</f>
        <v>181</v>
      </c>
      <c r="I194" s="175"/>
      <c r="J194" s="197">
        <f t="shared" si="2"/>
        <v>0</v>
      </c>
      <c r="K194">
        <f>SUM(I190+I184+I180+I176+I172+I168+I163+I157+I152+I144+I136+I129+I122+I116+I112+I108+I101+I96+I79+I73+I62+I56+I49+I45)</f>
        <v>227199</v>
      </c>
    </row>
    <row r="195" spans="1:10" ht="12.75" customHeight="1">
      <c r="A195" s="50">
        <v>2</v>
      </c>
      <c r="B195" s="49"/>
      <c r="C195" s="49"/>
      <c r="D195" s="51"/>
      <c r="E195" s="240" t="s">
        <v>139</v>
      </c>
      <c r="F195" s="242"/>
      <c r="G195" s="87"/>
      <c r="H195" s="19"/>
      <c r="I195" s="175"/>
      <c r="J195" s="197"/>
    </row>
    <row r="196" spans="1:10" ht="12.75">
      <c r="A196" s="3"/>
      <c r="B196" s="3">
        <v>4</v>
      </c>
      <c r="C196" s="3"/>
      <c r="D196" s="6"/>
      <c r="E196" s="10"/>
      <c r="F196" s="15" t="s">
        <v>168</v>
      </c>
      <c r="G196" s="87"/>
      <c r="H196" s="19"/>
      <c r="I196" s="175"/>
      <c r="J196" s="197"/>
    </row>
    <row r="197" spans="1:10" ht="12.75">
      <c r="A197" s="57"/>
      <c r="B197" s="57"/>
      <c r="C197" s="57">
        <v>8</v>
      </c>
      <c r="D197" s="6"/>
      <c r="E197" s="10"/>
      <c r="F197" s="8" t="s">
        <v>64</v>
      </c>
      <c r="G197" s="87">
        <f>SUM(G198:G200)</f>
        <v>10534</v>
      </c>
      <c r="H197" s="87">
        <f>SUM(H198:H200)</f>
        <v>11534</v>
      </c>
      <c r="I197" s="176">
        <f>SUM(I198:I200)</f>
        <v>14493</v>
      </c>
      <c r="J197" s="197">
        <f t="shared" si="2"/>
        <v>125.65458644009017</v>
      </c>
    </row>
    <row r="198" spans="1:10" ht="12.75">
      <c r="A198" s="57"/>
      <c r="B198" s="57"/>
      <c r="C198" s="57"/>
      <c r="D198" s="6">
        <v>1</v>
      </c>
      <c r="E198" s="10"/>
      <c r="F198" s="8" t="s">
        <v>31</v>
      </c>
      <c r="G198" s="87">
        <v>3056</v>
      </c>
      <c r="H198" s="87">
        <v>3056</v>
      </c>
      <c r="I198" s="120">
        <v>6609</v>
      </c>
      <c r="J198" s="197">
        <f t="shared" si="2"/>
        <v>216.2630890052356</v>
      </c>
    </row>
    <row r="199" spans="1:10" ht="12.75">
      <c r="A199" s="57"/>
      <c r="B199" s="57"/>
      <c r="C199" s="57"/>
      <c r="D199" s="6">
        <v>2</v>
      </c>
      <c r="E199" s="10"/>
      <c r="F199" s="8" t="s">
        <v>32</v>
      </c>
      <c r="G199" s="87">
        <v>908</v>
      </c>
      <c r="H199" s="87">
        <v>908</v>
      </c>
      <c r="I199" s="120">
        <v>1702</v>
      </c>
      <c r="J199" s="197">
        <f t="shared" si="2"/>
        <v>187.44493392070484</v>
      </c>
    </row>
    <row r="200" spans="1:10" ht="12.75">
      <c r="A200" s="57"/>
      <c r="B200" s="57"/>
      <c r="C200" s="57"/>
      <c r="D200" s="6">
        <v>3</v>
      </c>
      <c r="E200" s="10"/>
      <c r="F200" s="8" t="s">
        <v>65</v>
      </c>
      <c r="G200" s="87">
        <v>6570</v>
      </c>
      <c r="H200" s="19">
        <v>7570</v>
      </c>
      <c r="I200" s="120">
        <v>6182</v>
      </c>
      <c r="J200" s="197">
        <f t="shared" si="2"/>
        <v>81.66446499339499</v>
      </c>
    </row>
    <row r="201" spans="1:10" ht="12.75">
      <c r="A201" s="57"/>
      <c r="B201" s="57"/>
      <c r="C201" s="57"/>
      <c r="D201" s="6"/>
      <c r="E201" s="10"/>
      <c r="F201" s="8" t="s">
        <v>136</v>
      </c>
      <c r="G201" s="87"/>
      <c r="H201" s="19">
        <v>1000</v>
      </c>
      <c r="I201" s="175"/>
      <c r="J201" s="197">
        <f aca="true" t="shared" si="3" ref="J201:J264">SUM((I201/H201)*100)</f>
        <v>0</v>
      </c>
    </row>
    <row r="202" spans="1:10" ht="12.75">
      <c r="A202" s="57"/>
      <c r="B202" s="57"/>
      <c r="C202" s="57">
        <v>9</v>
      </c>
      <c r="D202" s="6"/>
      <c r="E202" s="10"/>
      <c r="F202" s="8" t="s">
        <v>80</v>
      </c>
      <c r="G202" s="87">
        <f>SUM(G203,G205)</f>
        <v>0</v>
      </c>
      <c r="H202" s="87">
        <f>SUM(H203,H205)</f>
        <v>261</v>
      </c>
      <c r="I202" s="176">
        <f>SUM(I203,I205)</f>
        <v>460</v>
      </c>
      <c r="J202" s="197">
        <f t="shared" si="3"/>
        <v>176.24521072796935</v>
      </c>
    </row>
    <row r="203" spans="1:10" ht="12.75">
      <c r="A203" s="57"/>
      <c r="B203" s="57"/>
      <c r="C203" s="57"/>
      <c r="D203" s="6">
        <v>1</v>
      </c>
      <c r="E203" s="10"/>
      <c r="F203" s="8" t="s">
        <v>83</v>
      </c>
      <c r="G203" s="87"/>
      <c r="H203" s="87"/>
      <c r="I203" s="175"/>
      <c r="J203" s="197"/>
    </row>
    <row r="204" spans="1:10" ht="12.75">
      <c r="A204" s="57"/>
      <c r="B204" s="57"/>
      <c r="C204" s="57"/>
      <c r="D204" s="6"/>
      <c r="E204" s="10"/>
      <c r="F204" s="8" t="s">
        <v>84</v>
      </c>
      <c r="G204" s="87"/>
      <c r="H204" s="87"/>
      <c r="I204" s="175"/>
      <c r="J204" s="197"/>
    </row>
    <row r="205" spans="1:10" ht="12.75">
      <c r="A205" s="57"/>
      <c r="B205" s="57"/>
      <c r="C205" s="57"/>
      <c r="D205" s="6">
        <v>2</v>
      </c>
      <c r="E205" s="10"/>
      <c r="F205" s="8" t="s">
        <v>82</v>
      </c>
      <c r="G205" s="87"/>
      <c r="H205" s="87">
        <f>SUM(H206)</f>
        <v>261</v>
      </c>
      <c r="I205" s="175">
        <v>460</v>
      </c>
      <c r="J205" s="197">
        <f t="shared" si="3"/>
        <v>176.24521072796935</v>
      </c>
    </row>
    <row r="206" spans="1:10" ht="12.75">
      <c r="A206" s="57"/>
      <c r="B206" s="57"/>
      <c r="C206" s="57"/>
      <c r="D206" s="6"/>
      <c r="E206" s="10"/>
      <c r="F206" s="8" t="s">
        <v>136</v>
      </c>
      <c r="G206" s="87"/>
      <c r="H206" s="19">
        <v>261</v>
      </c>
      <c r="I206" s="175"/>
      <c r="J206" s="197">
        <f t="shared" si="3"/>
        <v>0</v>
      </c>
    </row>
    <row r="207" spans="1:10" ht="12.75">
      <c r="A207" s="57"/>
      <c r="B207" s="57"/>
      <c r="C207" s="57"/>
      <c r="D207" s="6"/>
      <c r="E207" s="249" t="s">
        <v>28</v>
      </c>
      <c r="F207" s="160"/>
      <c r="G207" s="87">
        <f>SUM(G197,G202)</f>
        <v>10534</v>
      </c>
      <c r="H207" s="87">
        <f>SUM(H197,H202)</f>
        <v>11795</v>
      </c>
      <c r="I207" s="176">
        <f>SUM(I197,I202)</f>
        <v>14953</v>
      </c>
      <c r="J207" s="197">
        <f t="shared" si="3"/>
        <v>126.77405680373039</v>
      </c>
    </row>
    <row r="208" spans="1:10" ht="12.75">
      <c r="A208" s="57"/>
      <c r="B208" s="57"/>
      <c r="C208" s="57"/>
      <c r="D208" s="238" t="s">
        <v>47</v>
      </c>
      <c r="E208" s="247"/>
      <c r="F208" s="248"/>
      <c r="G208" s="93">
        <v>1</v>
      </c>
      <c r="H208" s="93">
        <v>1</v>
      </c>
      <c r="I208" s="178">
        <v>1</v>
      </c>
      <c r="J208" s="197">
        <f t="shared" si="3"/>
        <v>100</v>
      </c>
    </row>
    <row r="209" spans="1:10" ht="12.75">
      <c r="A209" s="57"/>
      <c r="B209" s="57"/>
      <c r="C209" s="57"/>
      <c r="D209" s="238"/>
      <c r="E209" s="161"/>
      <c r="F209" s="160"/>
      <c r="G209" s="93"/>
      <c r="H209" s="93"/>
      <c r="I209" s="178"/>
      <c r="J209" s="197"/>
    </row>
    <row r="210" spans="1:10" ht="12.75">
      <c r="A210" s="57"/>
      <c r="B210" s="57"/>
      <c r="C210" s="57"/>
      <c r="D210" s="240" t="s">
        <v>68</v>
      </c>
      <c r="E210" s="241"/>
      <c r="F210" s="242"/>
      <c r="G210" s="88">
        <v>1</v>
      </c>
      <c r="H210" s="88">
        <v>1</v>
      </c>
      <c r="I210" s="177">
        <v>1</v>
      </c>
      <c r="J210" s="197">
        <f t="shared" si="3"/>
        <v>100</v>
      </c>
    </row>
    <row r="211" spans="1:10" ht="12.75">
      <c r="A211" s="57"/>
      <c r="B211" s="57">
        <v>5</v>
      </c>
      <c r="C211" s="57"/>
      <c r="D211" s="63"/>
      <c r="E211" s="64"/>
      <c r="F211" s="65" t="s">
        <v>169</v>
      </c>
      <c r="G211" s="93"/>
      <c r="H211" s="136"/>
      <c r="I211" s="178"/>
      <c r="J211" s="197"/>
    </row>
    <row r="212" spans="1:10" ht="12.75">
      <c r="A212" s="57"/>
      <c r="B212" s="57"/>
      <c r="C212" s="57">
        <v>8</v>
      </c>
      <c r="D212" s="63"/>
      <c r="E212" s="64"/>
      <c r="F212" s="67" t="s">
        <v>30</v>
      </c>
      <c r="G212" s="93">
        <f>SUM(G213:G215)</f>
        <v>1080</v>
      </c>
      <c r="H212" s="93">
        <f>SUM(H213:H215)</f>
        <v>4210</v>
      </c>
      <c r="I212" s="152">
        <f>SUM(I213:I215)</f>
        <v>364</v>
      </c>
      <c r="J212" s="197">
        <f t="shared" si="3"/>
        <v>8.646080760095012</v>
      </c>
    </row>
    <row r="213" spans="1:10" ht="12.75">
      <c r="A213" s="57"/>
      <c r="B213" s="57"/>
      <c r="C213" s="57"/>
      <c r="D213" s="66">
        <v>1</v>
      </c>
      <c r="E213" s="64"/>
      <c r="F213" s="68" t="s">
        <v>31</v>
      </c>
      <c r="G213" s="93">
        <v>0</v>
      </c>
      <c r="H213" s="136">
        <v>2323</v>
      </c>
      <c r="I213" s="129">
        <v>154</v>
      </c>
      <c r="J213" s="197">
        <f t="shared" si="3"/>
        <v>6.629358588032716</v>
      </c>
    </row>
    <row r="214" spans="1:10" ht="12.75">
      <c r="A214" s="57"/>
      <c r="B214" s="57"/>
      <c r="C214" s="57"/>
      <c r="D214" s="66">
        <v>2</v>
      </c>
      <c r="E214" s="64"/>
      <c r="F214" s="68" t="s">
        <v>32</v>
      </c>
      <c r="G214" s="93">
        <v>0</v>
      </c>
      <c r="H214" s="136">
        <v>627</v>
      </c>
      <c r="I214" s="129">
        <v>38</v>
      </c>
      <c r="J214" s="197">
        <f t="shared" si="3"/>
        <v>6.0606060606060606</v>
      </c>
    </row>
    <row r="215" spans="1:10" ht="12.75">
      <c r="A215" s="57"/>
      <c r="B215" s="57"/>
      <c r="C215" s="57"/>
      <c r="D215" s="66">
        <v>3</v>
      </c>
      <c r="E215" s="64"/>
      <c r="F215" s="68" t="s">
        <v>65</v>
      </c>
      <c r="G215" s="93">
        <v>1080</v>
      </c>
      <c r="H215" s="136">
        <v>1260</v>
      </c>
      <c r="I215" s="129">
        <v>172</v>
      </c>
      <c r="J215" s="197">
        <f t="shared" si="3"/>
        <v>13.65079365079365</v>
      </c>
    </row>
    <row r="216" spans="1:11" ht="12.75">
      <c r="A216" s="57"/>
      <c r="B216" s="57"/>
      <c r="C216" s="57"/>
      <c r="D216" s="63"/>
      <c r="E216" s="268" t="s">
        <v>28</v>
      </c>
      <c r="F216" s="160"/>
      <c r="G216" s="93">
        <f>SUM(G212)</f>
        <v>1080</v>
      </c>
      <c r="H216" s="93">
        <f>SUM(H212)</f>
        <v>4210</v>
      </c>
      <c r="I216" s="152">
        <f>SUM(I212)</f>
        <v>364</v>
      </c>
      <c r="J216" s="197">
        <f t="shared" si="3"/>
        <v>8.646080760095012</v>
      </c>
      <c r="K216" s="151"/>
    </row>
    <row r="217" spans="1:10" ht="12.75">
      <c r="A217" s="57"/>
      <c r="B217" s="57">
        <v>6</v>
      </c>
      <c r="C217" s="57"/>
      <c r="D217" s="63"/>
      <c r="E217" s="64"/>
      <c r="F217" s="65" t="s">
        <v>170</v>
      </c>
      <c r="G217" s="93"/>
      <c r="H217" s="136"/>
      <c r="I217" s="178"/>
      <c r="J217" s="197"/>
    </row>
    <row r="218" spans="1:10" ht="12.75">
      <c r="A218" s="57"/>
      <c r="B218" s="57"/>
      <c r="C218" s="57">
        <v>8</v>
      </c>
      <c r="D218" s="63"/>
      <c r="E218" s="64"/>
      <c r="F218" s="67" t="s">
        <v>30</v>
      </c>
      <c r="G218" s="93">
        <f>SUM(G219:G221)</f>
        <v>1738</v>
      </c>
      <c r="H218" s="93">
        <f>SUM(H219:H221)</f>
        <v>1738</v>
      </c>
      <c r="I218" s="152">
        <f>SUM(I219:I221)</f>
        <v>1140</v>
      </c>
      <c r="J218" s="197">
        <f t="shared" si="3"/>
        <v>65.59263521288837</v>
      </c>
    </row>
    <row r="219" spans="1:10" ht="12.75">
      <c r="A219" s="57"/>
      <c r="B219" s="57"/>
      <c r="C219" s="57"/>
      <c r="D219" s="66">
        <v>1</v>
      </c>
      <c r="E219" s="64"/>
      <c r="F219" s="67" t="s">
        <v>31</v>
      </c>
      <c r="G219" s="93">
        <v>1368</v>
      </c>
      <c r="H219" s="93">
        <v>1368</v>
      </c>
      <c r="I219" s="129">
        <v>908</v>
      </c>
      <c r="J219" s="197">
        <f t="shared" si="3"/>
        <v>66.37426900584795</v>
      </c>
    </row>
    <row r="220" spans="1:10" ht="12.75">
      <c r="A220" s="57"/>
      <c r="B220" s="57"/>
      <c r="C220" s="57"/>
      <c r="D220" s="66">
        <v>2</v>
      </c>
      <c r="E220" s="64"/>
      <c r="F220" s="67" t="s">
        <v>32</v>
      </c>
      <c r="G220" s="93">
        <v>370</v>
      </c>
      <c r="H220" s="93">
        <v>370</v>
      </c>
      <c r="I220" s="129">
        <v>232</v>
      </c>
      <c r="J220" s="197">
        <f t="shared" si="3"/>
        <v>62.70270270270271</v>
      </c>
    </row>
    <row r="221" spans="1:10" ht="12.75">
      <c r="A221" s="57"/>
      <c r="B221" s="57"/>
      <c r="C221" s="57"/>
      <c r="D221" s="66">
        <v>3</v>
      </c>
      <c r="E221" s="64"/>
      <c r="F221" s="67" t="s">
        <v>33</v>
      </c>
      <c r="G221" s="93">
        <v>0</v>
      </c>
      <c r="H221" s="93">
        <v>0</v>
      </c>
      <c r="I221" s="178"/>
      <c r="J221" s="197"/>
    </row>
    <row r="222" spans="1:10" ht="12.75">
      <c r="A222" s="57"/>
      <c r="B222" s="57"/>
      <c r="C222" s="57">
        <v>9</v>
      </c>
      <c r="D222" s="66"/>
      <c r="E222" s="64"/>
      <c r="F222" s="8" t="s">
        <v>80</v>
      </c>
      <c r="G222" s="93">
        <f>SUM(G223+G224)</f>
        <v>0</v>
      </c>
      <c r="H222" s="93">
        <f>SUM(H223+H224)</f>
        <v>0</v>
      </c>
      <c r="I222" s="178"/>
      <c r="J222" s="197"/>
    </row>
    <row r="223" spans="1:10" ht="12.75">
      <c r="A223" s="57"/>
      <c r="B223" s="57"/>
      <c r="C223" s="57"/>
      <c r="D223" s="66"/>
      <c r="E223" s="64"/>
      <c r="F223" s="8" t="s">
        <v>195</v>
      </c>
      <c r="G223" s="93">
        <v>0</v>
      </c>
      <c r="H223" s="93">
        <v>0</v>
      </c>
      <c r="I223" s="178"/>
      <c r="J223" s="197"/>
    </row>
    <row r="224" spans="1:10" ht="12.75">
      <c r="A224" s="57"/>
      <c r="B224" s="57"/>
      <c r="C224" s="57"/>
      <c r="D224" s="66"/>
      <c r="E224" s="113"/>
      <c r="F224" s="114" t="s">
        <v>213</v>
      </c>
      <c r="G224" s="93">
        <v>0</v>
      </c>
      <c r="H224" s="93">
        <v>0</v>
      </c>
      <c r="I224" s="178"/>
      <c r="J224" s="197"/>
    </row>
    <row r="225" spans="1:10" ht="12.75">
      <c r="A225" s="57"/>
      <c r="B225" s="57"/>
      <c r="C225" s="57"/>
      <c r="D225" s="63"/>
      <c r="E225" s="268" t="s">
        <v>28</v>
      </c>
      <c r="F225" s="160"/>
      <c r="G225" s="93">
        <f>SUM(G218+G222)</f>
        <v>1738</v>
      </c>
      <c r="H225" s="93">
        <f>SUM(H218+H222)</f>
        <v>1738</v>
      </c>
      <c r="I225" s="152">
        <f>SUM(I218+I222)</f>
        <v>1140</v>
      </c>
      <c r="J225" s="197">
        <f t="shared" si="3"/>
        <v>65.59263521288837</v>
      </c>
    </row>
    <row r="226" spans="1:10" ht="12.75">
      <c r="A226" s="57"/>
      <c r="B226" s="57"/>
      <c r="C226" s="57"/>
      <c r="D226" s="238" t="s">
        <v>47</v>
      </c>
      <c r="E226" s="247"/>
      <c r="F226" s="248"/>
      <c r="G226" s="93">
        <v>1</v>
      </c>
      <c r="H226" s="93">
        <v>1</v>
      </c>
      <c r="I226" s="178">
        <v>1</v>
      </c>
      <c r="J226" s="197">
        <f t="shared" si="3"/>
        <v>100</v>
      </c>
    </row>
    <row r="227" spans="1:10" ht="12.75">
      <c r="A227" s="57"/>
      <c r="B227" s="57"/>
      <c r="C227" s="57"/>
      <c r="D227" s="240" t="s">
        <v>68</v>
      </c>
      <c r="E227" s="241"/>
      <c r="F227" s="242"/>
      <c r="G227" s="88">
        <v>1</v>
      </c>
      <c r="H227" s="88">
        <v>1</v>
      </c>
      <c r="I227" s="177">
        <v>1</v>
      </c>
      <c r="J227" s="197">
        <f t="shared" si="3"/>
        <v>100</v>
      </c>
    </row>
    <row r="228" spans="1:10" ht="12.75">
      <c r="A228" s="57"/>
      <c r="B228" s="57">
        <v>7</v>
      </c>
      <c r="C228" s="57"/>
      <c r="D228" s="6"/>
      <c r="E228" s="10"/>
      <c r="F228" s="15" t="s">
        <v>171</v>
      </c>
      <c r="G228" s="87"/>
      <c r="H228" s="87"/>
      <c r="I228" s="175"/>
      <c r="J228" s="197"/>
    </row>
    <row r="229" spans="1:10" ht="12.75">
      <c r="A229" s="57"/>
      <c r="B229" s="57"/>
      <c r="C229" s="57">
        <v>8</v>
      </c>
      <c r="D229" s="6"/>
      <c r="E229" s="10"/>
      <c r="F229" s="8" t="s">
        <v>64</v>
      </c>
      <c r="G229" s="87">
        <f>SUM(G230:G232)</f>
        <v>2990</v>
      </c>
      <c r="H229" s="87">
        <f>SUM(H230:H232)</f>
        <v>3120</v>
      </c>
      <c r="I229" s="176">
        <f>SUM(I230:I232)</f>
        <v>4235</v>
      </c>
      <c r="J229" s="197">
        <f t="shared" si="3"/>
        <v>135.7371794871795</v>
      </c>
    </row>
    <row r="230" spans="1:10" ht="12.75">
      <c r="A230" s="57"/>
      <c r="B230" s="57"/>
      <c r="C230" s="57"/>
      <c r="D230" s="6">
        <v>1</v>
      </c>
      <c r="E230" s="10"/>
      <c r="F230" s="8" t="s">
        <v>31</v>
      </c>
      <c r="G230" s="87">
        <v>2150</v>
      </c>
      <c r="H230" s="19">
        <v>2255</v>
      </c>
      <c r="I230" s="120">
        <v>2069</v>
      </c>
      <c r="J230" s="197">
        <f t="shared" si="3"/>
        <v>91.75166297117516</v>
      </c>
    </row>
    <row r="231" spans="1:10" ht="12.75">
      <c r="A231" s="57"/>
      <c r="B231" s="57"/>
      <c r="C231" s="57"/>
      <c r="D231" s="6">
        <v>2</v>
      </c>
      <c r="E231" s="10"/>
      <c r="F231" s="8" t="s">
        <v>32</v>
      </c>
      <c r="G231" s="87">
        <v>580</v>
      </c>
      <c r="H231" s="19">
        <v>605</v>
      </c>
      <c r="I231" s="120">
        <v>555</v>
      </c>
      <c r="J231" s="197">
        <f t="shared" si="3"/>
        <v>91.73553719008265</v>
      </c>
    </row>
    <row r="232" spans="1:11" ht="12.75">
      <c r="A232" s="57"/>
      <c r="B232" s="57"/>
      <c r="C232" s="57"/>
      <c r="D232" s="6">
        <v>3</v>
      </c>
      <c r="E232" s="10"/>
      <c r="F232" s="8" t="s">
        <v>65</v>
      </c>
      <c r="G232" s="87">
        <v>260</v>
      </c>
      <c r="H232" s="87">
        <v>260</v>
      </c>
      <c r="I232" s="184">
        <v>1611</v>
      </c>
      <c r="J232" s="197">
        <f t="shared" si="3"/>
        <v>619.6153846153846</v>
      </c>
      <c r="K232" s="52"/>
    </row>
    <row r="233" spans="1:10" ht="12.75">
      <c r="A233" s="57"/>
      <c r="B233" s="57"/>
      <c r="C233" s="57"/>
      <c r="D233" s="6"/>
      <c r="E233" s="249" t="s">
        <v>28</v>
      </c>
      <c r="F233" s="160"/>
      <c r="G233" s="87">
        <f>SUM(G229)</f>
        <v>2990</v>
      </c>
      <c r="H233" s="87">
        <f>SUM(H229)</f>
        <v>3120</v>
      </c>
      <c r="I233" s="176">
        <f>SUM(I229)</f>
        <v>4235</v>
      </c>
      <c r="J233" s="197">
        <f t="shared" si="3"/>
        <v>135.7371794871795</v>
      </c>
    </row>
    <row r="234" spans="1:10" ht="12.75">
      <c r="A234" s="57"/>
      <c r="B234" s="57"/>
      <c r="C234" s="57"/>
      <c r="D234" s="208" t="s">
        <v>47</v>
      </c>
      <c r="E234" s="161"/>
      <c r="F234" s="160"/>
      <c r="G234" s="87">
        <v>1</v>
      </c>
      <c r="H234" s="87">
        <v>1</v>
      </c>
      <c r="I234" s="175">
        <v>1</v>
      </c>
      <c r="J234" s="197">
        <f t="shared" si="3"/>
        <v>100</v>
      </c>
    </row>
    <row r="235" spans="1:10" s="52" customFormat="1" ht="12.75">
      <c r="A235" s="57"/>
      <c r="B235" s="57"/>
      <c r="C235" s="57"/>
      <c r="D235" s="240" t="s">
        <v>68</v>
      </c>
      <c r="E235" s="241"/>
      <c r="F235" s="242"/>
      <c r="G235" s="88">
        <v>1</v>
      </c>
      <c r="H235" s="88">
        <v>1</v>
      </c>
      <c r="I235" s="177">
        <v>1</v>
      </c>
      <c r="J235" s="197">
        <f t="shared" si="3"/>
        <v>100</v>
      </c>
    </row>
    <row r="236" spans="1:10" s="52" customFormat="1" ht="12.75">
      <c r="A236" s="57"/>
      <c r="B236" s="57">
        <v>8</v>
      </c>
      <c r="C236" s="57"/>
      <c r="D236" s="62"/>
      <c r="E236" s="64"/>
      <c r="F236" s="65" t="s">
        <v>172</v>
      </c>
      <c r="G236" s="94"/>
      <c r="H236" s="94"/>
      <c r="I236" s="185"/>
      <c r="J236" s="197"/>
    </row>
    <row r="237" spans="1:10" s="52" customFormat="1" ht="12.75">
      <c r="A237" s="57"/>
      <c r="B237" s="57"/>
      <c r="C237" s="57">
        <v>8</v>
      </c>
      <c r="D237" s="62"/>
      <c r="E237" s="64"/>
      <c r="F237" s="8" t="s">
        <v>64</v>
      </c>
      <c r="G237" s="94">
        <f>SUM(G238:G240)</f>
        <v>629</v>
      </c>
      <c r="H237" s="94">
        <f>SUM(H238:H240)</f>
        <v>629</v>
      </c>
      <c r="I237" s="186">
        <f>SUM(I238:I240)</f>
        <v>173</v>
      </c>
      <c r="J237" s="197">
        <f t="shared" si="3"/>
        <v>27.503974562798096</v>
      </c>
    </row>
    <row r="238" spans="1:10" s="52" customFormat="1" ht="12.75">
      <c r="A238" s="57"/>
      <c r="B238" s="57"/>
      <c r="C238" s="57"/>
      <c r="D238" s="70">
        <v>1</v>
      </c>
      <c r="E238" s="64"/>
      <c r="F238" s="8" t="s">
        <v>31</v>
      </c>
      <c r="G238" s="94">
        <v>0</v>
      </c>
      <c r="H238" s="94">
        <v>0</v>
      </c>
      <c r="I238" s="185"/>
      <c r="J238" s="197"/>
    </row>
    <row r="239" spans="1:10" s="52" customFormat="1" ht="12.75">
      <c r="A239" s="57"/>
      <c r="B239" s="57"/>
      <c r="C239" s="57"/>
      <c r="D239" s="70">
        <v>2</v>
      </c>
      <c r="E239" s="64"/>
      <c r="F239" s="8" t="s">
        <v>32</v>
      </c>
      <c r="G239" s="94">
        <v>0</v>
      </c>
      <c r="H239" s="94">
        <v>0</v>
      </c>
      <c r="I239" s="185"/>
      <c r="J239" s="197"/>
    </row>
    <row r="240" spans="1:10" s="52" customFormat="1" ht="12.75">
      <c r="A240" s="57"/>
      <c r="B240" s="57"/>
      <c r="C240" s="57"/>
      <c r="D240" s="70">
        <v>3</v>
      </c>
      <c r="E240" s="64"/>
      <c r="F240" s="8" t="s">
        <v>65</v>
      </c>
      <c r="G240" s="94">
        <v>629</v>
      </c>
      <c r="H240" s="94">
        <v>629</v>
      </c>
      <c r="I240" s="145">
        <v>173</v>
      </c>
      <c r="J240" s="197">
        <f t="shared" si="3"/>
        <v>27.503974562798096</v>
      </c>
    </row>
    <row r="241" spans="1:10" s="52" customFormat="1" ht="12.75">
      <c r="A241" s="57"/>
      <c r="B241" s="57"/>
      <c r="C241" s="57">
        <v>9</v>
      </c>
      <c r="D241" s="70"/>
      <c r="E241" s="64"/>
      <c r="F241" s="8" t="s">
        <v>80</v>
      </c>
      <c r="G241" s="94"/>
      <c r="H241" s="139">
        <f>SUM(H242)</f>
        <v>1985</v>
      </c>
      <c r="I241" s="185">
        <f>SUM(I242)</f>
        <v>4925</v>
      </c>
      <c r="J241" s="197">
        <f t="shared" si="3"/>
        <v>248.11083123425695</v>
      </c>
    </row>
    <row r="242" spans="1:10" s="52" customFormat="1" ht="12.75">
      <c r="A242" s="57"/>
      <c r="B242" s="57"/>
      <c r="C242" s="57"/>
      <c r="D242" s="70">
        <v>2</v>
      </c>
      <c r="E242" s="64"/>
      <c r="F242" s="8" t="s">
        <v>195</v>
      </c>
      <c r="G242" s="94"/>
      <c r="H242" s="139">
        <v>1985</v>
      </c>
      <c r="I242" s="176">
        <v>4925</v>
      </c>
      <c r="J242" s="197">
        <f t="shared" si="3"/>
        <v>248.11083123425695</v>
      </c>
    </row>
    <row r="243" spans="1:10" s="52" customFormat="1" ht="12.75">
      <c r="A243" s="57"/>
      <c r="B243" s="57"/>
      <c r="C243" s="57"/>
      <c r="D243" s="70"/>
      <c r="E243" s="64"/>
      <c r="F243" s="8" t="s">
        <v>248</v>
      </c>
      <c r="G243" s="94"/>
      <c r="H243" s="139">
        <v>1985</v>
      </c>
      <c r="I243" s="185">
        <v>4925</v>
      </c>
      <c r="J243" s="197">
        <f t="shared" si="3"/>
        <v>248.11083123425695</v>
      </c>
    </row>
    <row r="244" spans="1:10" s="52" customFormat="1" ht="12.75">
      <c r="A244" s="57"/>
      <c r="B244" s="57"/>
      <c r="C244" s="57"/>
      <c r="D244" s="62"/>
      <c r="E244" s="238" t="s">
        <v>28</v>
      </c>
      <c r="F244" s="243"/>
      <c r="G244" s="94">
        <f>SUM(G237)</f>
        <v>629</v>
      </c>
      <c r="H244" s="94">
        <f>SUM(H237+H241)</f>
        <v>2614</v>
      </c>
      <c r="I244" s="186">
        <f>SUM(I237+I241)</f>
        <v>5098</v>
      </c>
      <c r="J244" s="197">
        <f t="shared" si="3"/>
        <v>195.02677888293803</v>
      </c>
    </row>
    <row r="245" spans="1:10" s="52" customFormat="1" ht="12.75">
      <c r="A245" s="57"/>
      <c r="B245" s="57"/>
      <c r="C245" s="57"/>
      <c r="D245" s="66"/>
      <c r="E245" s="107"/>
      <c r="F245" s="65" t="s">
        <v>196</v>
      </c>
      <c r="G245" s="94"/>
      <c r="H245" s="139"/>
      <c r="I245" s="185"/>
      <c r="J245" s="197"/>
    </row>
    <row r="246" spans="1:10" s="52" customFormat="1" ht="12.75">
      <c r="A246" s="57"/>
      <c r="B246" s="57" t="s">
        <v>71</v>
      </c>
      <c r="C246" s="57">
        <v>8</v>
      </c>
      <c r="D246" s="66"/>
      <c r="E246" s="107"/>
      <c r="F246" s="8" t="s">
        <v>64</v>
      </c>
      <c r="G246" s="94">
        <f>SUM(G247:G248)</f>
        <v>0</v>
      </c>
      <c r="H246" s="94">
        <f>SUM(H247:H248)</f>
        <v>0</v>
      </c>
      <c r="I246" s="185"/>
      <c r="J246" s="197"/>
    </row>
    <row r="247" spans="1:10" s="52" customFormat="1" ht="12.75">
      <c r="A247" s="57"/>
      <c r="B247" s="57"/>
      <c r="C247" s="57"/>
      <c r="D247" s="66">
        <v>1</v>
      </c>
      <c r="E247" s="107"/>
      <c r="F247" s="8" t="s">
        <v>31</v>
      </c>
      <c r="G247" s="94">
        <v>0</v>
      </c>
      <c r="H247" s="94">
        <v>0</v>
      </c>
      <c r="I247" s="185"/>
      <c r="J247" s="197"/>
    </row>
    <row r="248" spans="1:10" s="52" customFormat="1" ht="12.75">
      <c r="A248" s="57"/>
      <c r="B248" s="57"/>
      <c r="C248" s="57"/>
      <c r="D248" s="66">
        <v>2</v>
      </c>
      <c r="E248" s="107"/>
      <c r="F248" s="8" t="s">
        <v>32</v>
      </c>
      <c r="G248" s="94">
        <v>0</v>
      </c>
      <c r="H248" s="94">
        <v>0</v>
      </c>
      <c r="I248" s="185"/>
      <c r="J248" s="197"/>
    </row>
    <row r="249" spans="1:10" s="52" customFormat="1" ht="12.75">
      <c r="A249" s="57"/>
      <c r="B249" s="57"/>
      <c r="C249" s="57"/>
      <c r="D249" s="66"/>
      <c r="E249" s="238" t="s">
        <v>28</v>
      </c>
      <c r="F249" s="239"/>
      <c r="G249" s="94">
        <f>SUM(G246)</f>
        <v>0</v>
      </c>
      <c r="H249" s="94">
        <f>SUM(H246)</f>
        <v>0</v>
      </c>
      <c r="I249" s="185"/>
      <c r="J249" s="197"/>
    </row>
    <row r="250" spans="1:10" s="52" customFormat="1" ht="12.75">
      <c r="A250" s="57"/>
      <c r="B250" s="57"/>
      <c r="C250" s="57"/>
      <c r="D250" s="238" t="s">
        <v>197</v>
      </c>
      <c r="E250" s="230"/>
      <c r="F250" s="231"/>
      <c r="G250" s="94"/>
      <c r="H250" s="94"/>
      <c r="I250" s="185"/>
      <c r="J250" s="197"/>
    </row>
    <row r="251" spans="1:10" s="52" customFormat="1" ht="12.75">
      <c r="A251" s="57"/>
      <c r="B251" s="57"/>
      <c r="C251" s="57"/>
      <c r="D251" s="240" t="s">
        <v>198</v>
      </c>
      <c r="E251" s="241"/>
      <c r="F251" s="242"/>
      <c r="G251" s="94"/>
      <c r="H251" s="94"/>
      <c r="I251" s="185"/>
      <c r="J251" s="197"/>
    </row>
    <row r="252" spans="1:10" ht="12.75">
      <c r="A252" s="50">
        <v>3</v>
      </c>
      <c r="B252" s="49"/>
      <c r="C252" s="49"/>
      <c r="D252" s="51"/>
      <c r="E252" s="240" t="s">
        <v>76</v>
      </c>
      <c r="F252" s="251"/>
      <c r="G252" s="87"/>
      <c r="H252" s="87"/>
      <c r="I252" s="175"/>
      <c r="J252" s="197"/>
    </row>
    <row r="253" spans="1:11" ht="12.75">
      <c r="A253" s="3"/>
      <c r="B253" s="3">
        <v>9</v>
      </c>
      <c r="C253" s="3"/>
      <c r="D253" s="6"/>
      <c r="E253" s="10"/>
      <c r="F253" s="15" t="s">
        <v>75</v>
      </c>
      <c r="G253" s="87"/>
      <c r="H253" s="87"/>
      <c r="I253" s="175"/>
      <c r="J253" s="197"/>
      <c r="K253" s="21"/>
    </row>
    <row r="254" spans="1:11" ht="12.75">
      <c r="A254" s="3"/>
      <c r="B254" s="3"/>
      <c r="C254" s="3">
        <v>8</v>
      </c>
      <c r="D254" s="6"/>
      <c r="E254" s="10"/>
      <c r="F254" s="8" t="s">
        <v>64</v>
      </c>
      <c r="G254" s="87">
        <f>SUM(G255:G257)</f>
        <v>28595</v>
      </c>
      <c r="H254" s="87">
        <f>SUM(H255:H257)</f>
        <v>28595</v>
      </c>
      <c r="I254" s="175">
        <f>SUM(I255:I257)</f>
        <v>15519</v>
      </c>
      <c r="J254" s="197">
        <f t="shared" si="3"/>
        <v>54.271725826193396</v>
      </c>
      <c r="K254" s="21"/>
    </row>
    <row r="255" spans="1:11" ht="12.75">
      <c r="A255" s="3"/>
      <c r="B255" s="3"/>
      <c r="C255" s="3"/>
      <c r="D255" s="6">
        <v>1</v>
      </c>
      <c r="E255" s="10"/>
      <c r="F255" s="8" t="s">
        <v>31</v>
      </c>
      <c r="G255" s="87">
        <v>5883</v>
      </c>
      <c r="H255" s="87">
        <v>5883</v>
      </c>
      <c r="I255" s="175">
        <v>4073</v>
      </c>
      <c r="J255" s="197">
        <f t="shared" si="3"/>
        <v>69.23338432772394</v>
      </c>
      <c r="K255" s="21"/>
    </row>
    <row r="256" spans="1:11" ht="12.75">
      <c r="A256" s="3"/>
      <c r="B256" s="3"/>
      <c r="C256" s="3"/>
      <c r="D256" s="6">
        <v>2</v>
      </c>
      <c r="E256" s="10"/>
      <c r="F256" s="8" t="s">
        <v>32</v>
      </c>
      <c r="G256" s="87">
        <v>1420</v>
      </c>
      <c r="H256" s="87">
        <v>1420</v>
      </c>
      <c r="I256" s="175">
        <v>954</v>
      </c>
      <c r="J256" s="197">
        <f t="shared" si="3"/>
        <v>67.1830985915493</v>
      </c>
      <c r="K256" s="21"/>
    </row>
    <row r="257" spans="1:12" ht="12.75">
      <c r="A257" s="3"/>
      <c r="B257" s="3"/>
      <c r="C257" s="3"/>
      <c r="D257" s="6">
        <v>3</v>
      </c>
      <c r="E257" s="10"/>
      <c r="F257" s="8" t="s">
        <v>65</v>
      </c>
      <c r="G257" s="87">
        <v>21292</v>
      </c>
      <c r="H257" s="87">
        <v>21292</v>
      </c>
      <c r="I257" s="175">
        <v>10492</v>
      </c>
      <c r="J257" s="197">
        <f t="shared" si="3"/>
        <v>49.2767236520759</v>
      </c>
      <c r="K257" s="21"/>
      <c r="L257" s="151">
        <v>8369</v>
      </c>
    </row>
    <row r="258" spans="1:11" ht="12.75">
      <c r="A258" s="3"/>
      <c r="B258" s="3"/>
      <c r="C258" s="3"/>
      <c r="D258" s="6"/>
      <c r="E258" s="249" t="s">
        <v>28</v>
      </c>
      <c r="F258" s="160"/>
      <c r="G258" s="87">
        <f>SUM(G254)</f>
        <v>28595</v>
      </c>
      <c r="H258" s="87">
        <f>SUM(H254)</f>
        <v>28595</v>
      </c>
      <c r="I258" s="175">
        <f>SUM(I254)</f>
        <v>15519</v>
      </c>
      <c r="J258" s="197">
        <f t="shared" si="3"/>
        <v>54.271725826193396</v>
      </c>
      <c r="K258" s="21"/>
    </row>
    <row r="259" spans="1:11" ht="12.75">
      <c r="A259" s="3"/>
      <c r="B259" s="3"/>
      <c r="C259" s="3"/>
      <c r="D259" s="252" t="s">
        <v>47</v>
      </c>
      <c r="E259" s="253"/>
      <c r="F259" s="251"/>
      <c r="G259" s="87">
        <v>4</v>
      </c>
      <c r="H259" s="87">
        <v>4</v>
      </c>
      <c r="I259" s="178">
        <v>4</v>
      </c>
      <c r="J259" s="197">
        <f t="shared" si="3"/>
        <v>100</v>
      </c>
      <c r="K259" s="151"/>
    </row>
    <row r="260" spans="1:11" ht="12.75">
      <c r="A260" s="3"/>
      <c r="B260" s="3"/>
      <c r="C260" s="3"/>
      <c r="D260" s="6"/>
      <c r="E260" s="69"/>
      <c r="F260" s="11"/>
      <c r="G260" s="87"/>
      <c r="H260" s="87"/>
      <c r="I260" s="175"/>
      <c r="J260" s="197"/>
      <c r="K260" s="21"/>
    </row>
    <row r="261" spans="1:11" ht="12.75">
      <c r="A261" s="3"/>
      <c r="B261" s="3">
        <v>10</v>
      </c>
      <c r="C261" s="3"/>
      <c r="D261" s="6"/>
      <c r="E261" s="10"/>
      <c r="F261" s="15" t="s">
        <v>77</v>
      </c>
      <c r="G261" s="87"/>
      <c r="H261" s="87"/>
      <c r="I261" s="175"/>
      <c r="J261" s="197"/>
      <c r="K261" s="21"/>
    </row>
    <row r="262" spans="1:11" ht="12.75">
      <c r="A262" s="57"/>
      <c r="B262" s="57"/>
      <c r="C262" s="57">
        <v>8</v>
      </c>
      <c r="D262" s="6"/>
      <c r="E262" s="10"/>
      <c r="F262" s="8" t="s">
        <v>64</v>
      </c>
      <c r="G262" s="87">
        <f>SUM(G263:G265)</f>
        <v>11010</v>
      </c>
      <c r="H262" s="87">
        <f>SUM(H263:H265)</f>
        <v>11010</v>
      </c>
      <c r="I262" s="175">
        <f>SUM(I263:I265)</f>
        <v>6865</v>
      </c>
      <c r="J262" s="197">
        <f t="shared" si="3"/>
        <v>62.35240690281563</v>
      </c>
      <c r="K262" s="21"/>
    </row>
    <row r="263" spans="1:11" ht="12.75">
      <c r="A263" s="57"/>
      <c r="B263" s="57"/>
      <c r="C263" s="57"/>
      <c r="D263" s="6">
        <v>1</v>
      </c>
      <c r="E263" s="10"/>
      <c r="F263" s="8" t="s">
        <v>31</v>
      </c>
      <c r="G263" s="87">
        <v>2722</v>
      </c>
      <c r="H263" s="87">
        <v>2722</v>
      </c>
      <c r="I263" s="175">
        <v>2216</v>
      </c>
      <c r="J263" s="197">
        <f t="shared" si="3"/>
        <v>81.41072740631888</v>
      </c>
      <c r="K263" s="21"/>
    </row>
    <row r="264" spans="1:11" ht="12.75">
      <c r="A264" s="57"/>
      <c r="B264" s="57"/>
      <c r="C264" s="57"/>
      <c r="D264" s="6">
        <v>2</v>
      </c>
      <c r="E264" s="10"/>
      <c r="F264" s="8" t="s">
        <v>32</v>
      </c>
      <c r="G264" s="87">
        <v>735</v>
      </c>
      <c r="H264" s="87">
        <v>735</v>
      </c>
      <c r="I264" s="175">
        <v>635</v>
      </c>
      <c r="J264" s="197">
        <f t="shared" si="3"/>
        <v>86.39455782312925</v>
      </c>
      <c r="K264" s="21"/>
    </row>
    <row r="265" spans="1:11" ht="12.75">
      <c r="A265" s="57"/>
      <c r="B265" s="57"/>
      <c r="C265" s="57"/>
      <c r="D265" s="6">
        <v>3</v>
      </c>
      <c r="E265" s="10"/>
      <c r="F265" s="8" t="s">
        <v>33</v>
      </c>
      <c r="G265" s="87">
        <v>7553</v>
      </c>
      <c r="H265" s="87">
        <v>7553</v>
      </c>
      <c r="I265" s="175">
        <v>4014</v>
      </c>
      <c r="J265" s="197">
        <f aca="true" t="shared" si="4" ref="J265:J328">SUM((I265/H265)*100)</f>
        <v>53.14444591553025</v>
      </c>
      <c r="K265" s="21"/>
    </row>
    <row r="266" spans="1:11" ht="12.75">
      <c r="A266" s="57"/>
      <c r="B266" s="57"/>
      <c r="C266" s="57"/>
      <c r="D266" s="6"/>
      <c r="E266" s="249" t="s">
        <v>28</v>
      </c>
      <c r="F266" s="160"/>
      <c r="G266" s="87">
        <f>SUM(G262)</f>
        <v>11010</v>
      </c>
      <c r="H266" s="87">
        <f>SUM(H262)</f>
        <v>11010</v>
      </c>
      <c r="I266" s="175">
        <f>SUM(I262)</f>
        <v>6865</v>
      </c>
      <c r="J266" s="197">
        <f t="shared" si="4"/>
        <v>62.35240690281563</v>
      </c>
      <c r="K266" s="21"/>
    </row>
    <row r="267" spans="1:11" ht="12.75">
      <c r="A267" s="57"/>
      <c r="B267" s="57"/>
      <c r="C267" s="57"/>
      <c r="D267" s="252" t="s">
        <v>47</v>
      </c>
      <c r="E267" s="253"/>
      <c r="F267" s="251"/>
      <c r="G267" s="93">
        <v>2</v>
      </c>
      <c r="H267" s="93">
        <v>2</v>
      </c>
      <c r="I267" s="178">
        <v>2</v>
      </c>
      <c r="J267" s="197">
        <f t="shared" si="4"/>
        <v>100</v>
      </c>
      <c r="K267" s="151"/>
    </row>
    <row r="268" spans="1:11" ht="12.75">
      <c r="A268" s="57"/>
      <c r="B268" s="57">
        <v>11</v>
      </c>
      <c r="C268" s="57"/>
      <c r="D268" s="6"/>
      <c r="E268" s="10"/>
      <c r="F268" s="15" t="s">
        <v>78</v>
      </c>
      <c r="G268" s="87"/>
      <c r="H268" s="87"/>
      <c r="I268" s="175"/>
      <c r="J268" s="197"/>
      <c r="K268" s="21"/>
    </row>
    <row r="269" spans="1:11" ht="12.75">
      <c r="A269" s="57"/>
      <c r="B269" s="57"/>
      <c r="C269" s="57">
        <v>8</v>
      </c>
      <c r="D269" s="6"/>
      <c r="E269" s="10"/>
      <c r="F269" s="8" t="s">
        <v>64</v>
      </c>
      <c r="G269" s="87">
        <f>SUM(G270:G272)</f>
        <v>28029</v>
      </c>
      <c r="H269" s="87">
        <f>SUM(H270:H272)</f>
        <v>28468</v>
      </c>
      <c r="I269" s="175">
        <f>SUM(I270:I272)</f>
        <v>19228</v>
      </c>
      <c r="J269" s="197">
        <f t="shared" si="4"/>
        <v>67.54250386398763</v>
      </c>
      <c r="K269" s="21"/>
    </row>
    <row r="270" spans="1:11" ht="12.75">
      <c r="A270" s="57"/>
      <c r="B270" s="57"/>
      <c r="C270" s="57"/>
      <c r="D270" s="6">
        <v>1</v>
      </c>
      <c r="E270" s="10"/>
      <c r="F270" s="8" t="s">
        <v>31</v>
      </c>
      <c r="G270" s="87">
        <v>4608</v>
      </c>
      <c r="H270" s="19">
        <v>4962</v>
      </c>
      <c r="I270" s="175">
        <v>5869</v>
      </c>
      <c r="J270" s="197">
        <f t="shared" si="4"/>
        <v>118.2789197904071</v>
      </c>
      <c r="K270" s="21"/>
    </row>
    <row r="271" spans="1:11" ht="12.75">
      <c r="A271" s="57"/>
      <c r="B271" s="57"/>
      <c r="C271" s="57"/>
      <c r="D271" s="6">
        <v>2</v>
      </c>
      <c r="E271" s="10"/>
      <c r="F271" s="8" t="s">
        <v>32</v>
      </c>
      <c r="G271" s="87">
        <v>1260</v>
      </c>
      <c r="H271" s="19">
        <v>1345</v>
      </c>
      <c r="I271" s="175">
        <v>1271</v>
      </c>
      <c r="J271" s="197">
        <f t="shared" si="4"/>
        <v>94.49814126394051</v>
      </c>
      <c r="K271" s="21"/>
    </row>
    <row r="272" spans="1:11" ht="12.75">
      <c r="A272" s="57"/>
      <c r="B272" s="57"/>
      <c r="C272" s="57"/>
      <c r="D272" s="6">
        <v>3</v>
      </c>
      <c r="E272" s="10"/>
      <c r="F272" s="8" t="s">
        <v>33</v>
      </c>
      <c r="G272" s="87">
        <v>22161</v>
      </c>
      <c r="H272" s="87">
        <v>22161</v>
      </c>
      <c r="I272" s="175">
        <v>12088</v>
      </c>
      <c r="J272" s="197">
        <f t="shared" si="4"/>
        <v>54.54627498759081</v>
      </c>
      <c r="K272" s="21"/>
    </row>
    <row r="273" spans="1:11" ht="12.75">
      <c r="A273" s="57"/>
      <c r="B273" s="57"/>
      <c r="C273" s="57"/>
      <c r="D273" s="6"/>
      <c r="E273" s="249" t="s">
        <v>28</v>
      </c>
      <c r="F273" s="160"/>
      <c r="G273" s="87">
        <f>SUM(G269,)</f>
        <v>28029</v>
      </c>
      <c r="H273" s="87">
        <f>SUM(H269,)</f>
        <v>28468</v>
      </c>
      <c r="I273" s="175">
        <f>SUM(I269,)</f>
        <v>19228</v>
      </c>
      <c r="J273" s="197">
        <f t="shared" si="4"/>
        <v>67.54250386398763</v>
      </c>
      <c r="K273" s="21"/>
    </row>
    <row r="274" spans="1:11" ht="12.75">
      <c r="A274" s="57"/>
      <c r="B274" s="57"/>
      <c r="C274" s="57"/>
      <c r="D274" s="252" t="s">
        <v>47</v>
      </c>
      <c r="E274" s="253"/>
      <c r="F274" s="251"/>
      <c r="G274" s="87">
        <v>3</v>
      </c>
      <c r="H274" s="87">
        <v>3</v>
      </c>
      <c r="I274" s="178">
        <v>3</v>
      </c>
      <c r="J274" s="197">
        <f t="shared" si="4"/>
        <v>100</v>
      </c>
      <c r="K274" s="151"/>
    </row>
    <row r="275" spans="1:11" ht="12.75">
      <c r="A275" s="57"/>
      <c r="B275" s="57"/>
      <c r="C275" s="57"/>
      <c r="D275" s="252" t="s">
        <v>173</v>
      </c>
      <c r="E275" s="253"/>
      <c r="F275" s="251"/>
      <c r="G275" s="87">
        <v>0</v>
      </c>
      <c r="H275" s="87">
        <v>0</v>
      </c>
      <c r="I275" s="178">
        <v>0</v>
      </c>
      <c r="J275" s="197"/>
      <c r="K275" s="151"/>
    </row>
    <row r="276" spans="1:11" ht="12.75">
      <c r="A276" s="3"/>
      <c r="B276" s="3">
        <v>12</v>
      </c>
      <c r="C276" s="3"/>
      <c r="D276" s="6"/>
      <c r="E276" s="10"/>
      <c r="F276" s="15" t="s">
        <v>79</v>
      </c>
      <c r="G276" s="87"/>
      <c r="H276" s="87"/>
      <c r="I276" s="175"/>
      <c r="J276" s="197"/>
      <c r="K276" s="21"/>
    </row>
    <row r="277" spans="1:11" ht="12.75">
      <c r="A277" s="3"/>
      <c r="B277" s="3"/>
      <c r="C277" s="3">
        <v>8</v>
      </c>
      <c r="D277" s="6"/>
      <c r="E277" s="10"/>
      <c r="F277" s="8" t="s">
        <v>64</v>
      </c>
      <c r="G277" s="87">
        <f>SUM(G278:G280)</f>
        <v>10663</v>
      </c>
      <c r="H277" s="87">
        <f>SUM(H278:H280)</f>
        <v>10663</v>
      </c>
      <c r="I277" s="175">
        <f>SUM(I278:I280)</f>
        <v>3462</v>
      </c>
      <c r="J277" s="197">
        <f t="shared" si="4"/>
        <v>32.467410672418644</v>
      </c>
      <c r="K277" s="21"/>
    </row>
    <row r="278" spans="1:11" ht="12.75">
      <c r="A278" s="3"/>
      <c r="B278" s="3"/>
      <c r="C278" s="3"/>
      <c r="D278" s="6">
        <v>1</v>
      </c>
      <c r="E278" s="10"/>
      <c r="F278" s="8" t="s">
        <v>31</v>
      </c>
      <c r="G278" s="87">
        <v>2722</v>
      </c>
      <c r="H278" s="87">
        <v>2722</v>
      </c>
      <c r="I278" s="175"/>
      <c r="J278" s="197">
        <f t="shared" si="4"/>
        <v>0</v>
      </c>
      <c r="K278" s="21"/>
    </row>
    <row r="279" spans="1:11" ht="12.75">
      <c r="A279" s="3"/>
      <c r="B279" s="3"/>
      <c r="C279" s="3"/>
      <c r="D279" s="6">
        <v>2</v>
      </c>
      <c r="E279" s="10"/>
      <c r="F279" s="8" t="s">
        <v>32</v>
      </c>
      <c r="G279" s="87">
        <v>735</v>
      </c>
      <c r="H279" s="87">
        <v>735</v>
      </c>
      <c r="I279" s="175"/>
      <c r="J279" s="197">
        <f t="shared" si="4"/>
        <v>0</v>
      </c>
      <c r="K279" s="21"/>
    </row>
    <row r="280" spans="1:11" ht="12.75">
      <c r="A280" s="3"/>
      <c r="B280" s="3"/>
      <c r="C280" s="3"/>
      <c r="D280" s="6">
        <v>3</v>
      </c>
      <c r="E280" s="10"/>
      <c r="F280" s="8" t="s">
        <v>33</v>
      </c>
      <c r="G280" s="87">
        <v>7206</v>
      </c>
      <c r="H280" s="87">
        <v>7206</v>
      </c>
      <c r="I280" s="175">
        <v>3462</v>
      </c>
      <c r="J280" s="197">
        <f t="shared" si="4"/>
        <v>48.043297252289754</v>
      </c>
      <c r="K280" s="21"/>
    </row>
    <row r="281" spans="1:11" ht="12.75">
      <c r="A281" s="3"/>
      <c r="B281" s="3"/>
      <c r="C281" s="3"/>
      <c r="D281" s="6"/>
      <c r="E281" s="249" t="s">
        <v>28</v>
      </c>
      <c r="F281" s="160"/>
      <c r="G281" s="87">
        <f>SUM(G277)</f>
        <v>10663</v>
      </c>
      <c r="H281" s="87">
        <f>SUM(H277)</f>
        <v>10663</v>
      </c>
      <c r="I281" s="175">
        <f>SUM(I277)</f>
        <v>3462</v>
      </c>
      <c r="J281" s="197">
        <f t="shared" si="4"/>
        <v>32.467410672418644</v>
      </c>
      <c r="K281" s="21"/>
    </row>
    <row r="282" spans="1:11" ht="12.75">
      <c r="A282" s="57"/>
      <c r="B282" s="57"/>
      <c r="C282" s="57"/>
      <c r="D282" s="269" t="s">
        <v>47</v>
      </c>
      <c r="E282" s="270"/>
      <c r="F282" s="271"/>
      <c r="G282" s="93">
        <v>2</v>
      </c>
      <c r="H282" s="93">
        <v>2</v>
      </c>
      <c r="I282" s="178">
        <v>2</v>
      </c>
      <c r="J282" s="197">
        <f t="shared" si="4"/>
        <v>100</v>
      </c>
      <c r="K282" s="151"/>
    </row>
    <row r="283" spans="1:11" ht="12.75">
      <c r="A283" s="57"/>
      <c r="B283" s="57"/>
      <c r="C283" s="57"/>
      <c r="D283" s="240" t="s">
        <v>142</v>
      </c>
      <c r="E283" s="241"/>
      <c r="F283" s="242"/>
      <c r="G283" s="88">
        <v>11</v>
      </c>
      <c r="H283" s="88">
        <v>11</v>
      </c>
      <c r="I283" s="177">
        <v>11</v>
      </c>
      <c r="J283" s="197">
        <f t="shared" si="4"/>
        <v>100</v>
      </c>
      <c r="K283" s="153"/>
    </row>
    <row r="284" spans="1:10" s="55" customFormat="1" ht="12.75">
      <c r="A284" s="50">
        <v>4</v>
      </c>
      <c r="B284" s="49"/>
      <c r="C284" s="49"/>
      <c r="D284" s="51"/>
      <c r="E284" s="240" t="s">
        <v>222</v>
      </c>
      <c r="F284" s="242"/>
      <c r="G284" s="93"/>
      <c r="H284" s="93"/>
      <c r="I284" s="178">
        <f>SUM(F290+F299)</f>
        <v>0</v>
      </c>
      <c r="J284" s="197"/>
    </row>
    <row r="285" spans="1:10" s="55" customFormat="1" ht="12.75">
      <c r="A285" s="3"/>
      <c r="B285" s="3">
        <v>13</v>
      </c>
      <c r="C285" s="3"/>
      <c r="D285" s="6"/>
      <c r="E285" s="10"/>
      <c r="F285" s="15" t="s">
        <v>223</v>
      </c>
      <c r="G285" s="93"/>
      <c r="H285" s="93"/>
      <c r="I285" s="178"/>
      <c r="J285" s="197"/>
    </row>
    <row r="286" spans="1:11" s="55" customFormat="1" ht="12.75">
      <c r="A286" s="3"/>
      <c r="B286" s="3"/>
      <c r="C286" s="3">
        <v>8</v>
      </c>
      <c r="D286" s="6"/>
      <c r="E286" s="10"/>
      <c r="F286" s="8" t="s">
        <v>64</v>
      </c>
      <c r="G286" s="93">
        <f>SUM(G287:G289)</f>
        <v>31846</v>
      </c>
      <c r="H286" s="93">
        <f>SUM(H287:H289)</f>
        <v>39128</v>
      </c>
      <c r="I286" s="152">
        <f>SUM(I287:I289)</f>
        <v>28046</v>
      </c>
      <c r="J286" s="197">
        <f t="shared" si="4"/>
        <v>71.67757104886526</v>
      </c>
      <c r="K286" s="151"/>
    </row>
    <row r="287" spans="1:11" s="55" customFormat="1" ht="12.75">
      <c r="A287" s="3"/>
      <c r="B287" s="3"/>
      <c r="C287" s="3"/>
      <c r="D287" s="6">
        <v>1</v>
      </c>
      <c r="E287" s="10"/>
      <c r="F287" s="8" t="s">
        <v>31</v>
      </c>
      <c r="G287" s="93">
        <v>23046</v>
      </c>
      <c r="H287" s="136">
        <v>28804</v>
      </c>
      <c r="I287" s="129">
        <v>20351</v>
      </c>
      <c r="J287" s="197">
        <f t="shared" si="4"/>
        <v>70.65338147479517</v>
      </c>
      <c r="K287" s="151"/>
    </row>
    <row r="288" spans="1:11" s="55" customFormat="1" ht="12.75">
      <c r="A288" s="3"/>
      <c r="B288" s="3"/>
      <c r="C288" s="3"/>
      <c r="D288" s="6">
        <v>2</v>
      </c>
      <c r="E288" s="10"/>
      <c r="F288" s="8" t="s">
        <v>32</v>
      </c>
      <c r="G288" s="93">
        <v>6210</v>
      </c>
      <c r="H288" s="136">
        <v>7734</v>
      </c>
      <c r="I288" s="129">
        <v>5323</v>
      </c>
      <c r="J288" s="197">
        <f t="shared" si="4"/>
        <v>68.82596327902768</v>
      </c>
      <c r="K288" s="151"/>
    </row>
    <row r="289" spans="1:11" s="55" customFormat="1" ht="12.75">
      <c r="A289" s="3"/>
      <c r="B289" s="3"/>
      <c r="C289" s="3"/>
      <c r="D289" s="6">
        <v>3</v>
      </c>
      <c r="E289" s="10"/>
      <c r="F289" s="8" t="s">
        <v>65</v>
      </c>
      <c r="G289" s="93">
        <v>2590</v>
      </c>
      <c r="H289" s="93">
        <v>2590</v>
      </c>
      <c r="I289" s="129">
        <v>2372</v>
      </c>
      <c r="J289" s="197">
        <f t="shared" si="4"/>
        <v>91.58301158301158</v>
      </c>
      <c r="K289" s="151"/>
    </row>
    <row r="290" spans="1:11" s="55" customFormat="1" ht="12.75">
      <c r="A290" s="3"/>
      <c r="B290" s="3"/>
      <c r="C290" s="3"/>
      <c r="D290" s="6"/>
      <c r="E290" s="208" t="s">
        <v>28</v>
      </c>
      <c r="F290" s="272"/>
      <c r="G290" s="93">
        <f>SUM(G286)</f>
        <v>31846</v>
      </c>
      <c r="H290" s="93">
        <f>SUM(H286)</f>
        <v>39128</v>
      </c>
      <c r="I290" s="152">
        <f>SUM(I286)</f>
        <v>28046</v>
      </c>
      <c r="J290" s="197">
        <f t="shared" si="4"/>
        <v>71.67757104886526</v>
      </c>
      <c r="K290" s="151"/>
    </row>
    <row r="291" spans="1:11" s="55" customFormat="1" ht="12.75">
      <c r="A291" s="3"/>
      <c r="B291" s="3"/>
      <c r="C291" s="3"/>
      <c r="D291" s="240" t="s">
        <v>130</v>
      </c>
      <c r="E291" s="241"/>
      <c r="F291" s="242"/>
      <c r="G291" s="88">
        <v>12</v>
      </c>
      <c r="H291" s="88">
        <v>12</v>
      </c>
      <c r="I291" s="177">
        <v>12</v>
      </c>
      <c r="J291" s="197">
        <f t="shared" si="4"/>
        <v>100</v>
      </c>
      <c r="K291" s="151"/>
    </row>
    <row r="292" spans="1:11" s="55" customFormat="1" ht="12.75">
      <c r="A292" s="3"/>
      <c r="B292" s="3">
        <v>14</v>
      </c>
      <c r="C292" s="3"/>
      <c r="D292" s="6"/>
      <c r="E292" s="10"/>
      <c r="F292" s="15" t="s">
        <v>224</v>
      </c>
      <c r="G292" s="93"/>
      <c r="H292" s="93"/>
      <c r="J292" s="197"/>
      <c r="K292" s="151"/>
    </row>
    <row r="293" spans="1:11" s="55" customFormat="1" ht="12.75">
      <c r="A293" s="3"/>
      <c r="B293" s="3"/>
      <c r="C293" s="3">
        <v>8</v>
      </c>
      <c r="D293" s="6"/>
      <c r="E293" s="10"/>
      <c r="F293" s="8" t="s">
        <v>64</v>
      </c>
      <c r="G293" s="93">
        <f>SUM(G294:G296)</f>
        <v>8235</v>
      </c>
      <c r="H293" s="93">
        <f>SUM(H294:H296)</f>
        <v>8235</v>
      </c>
      <c r="I293" s="152">
        <f>SUM(I294:I296)</f>
        <v>5926</v>
      </c>
      <c r="J293" s="197">
        <f t="shared" si="4"/>
        <v>71.96114146933819</v>
      </c>
      <c r="K293" s="151"/>
    </row>
    <row r="294" spans="1:11" s="55" customFormat="1" ht="12.75">
      <c r="A294" s="3"/>
      <c r="B294" s="3"/>
      <c r="C294" s="3"/>
      <c r="D294" s="6">
        <v>1</v>
      </c>
      <c r="E294" s="10"/>
      <c r="F294" s="8" t="s">
        <v>31</v>
      </c>
      <c r="G294" s="93">
        <v>5598</v>
      </c>
      <c r="H294" s="93">
        <v>5598</v>
      </c>
      <c r="I294" s="129">
        <v>4382</v>
      </c>
      <c r="J294" s="197">
        <f t="shared" si="4"/>
        <v>78.27795641300465</v>
      </c>
      <c r="K294" s="151"/>
    </row>
    <row r="295" spans="1:11" s="55" customFormat="1" ht="12.75">
      <c r="A295" s="3"/>
      <c r="B295" s="3"/>
      <c r="C295" s="3"/>
      <c r="D295" s="6">
        <v>2</v>
      </c>
      <c r="E295" s="10"/>
      <c r="F295" s="8" t="s">
        <v>32</v>
      </c>
      <c r="G295" s="93">
        <v>1502</v>
      </c>
      <c r="H295" s="93">
        <v>1502</v>
      </c>
      <c r="I295" s="129">
        <v>1176</v>
      </c>
      <c r="J295" s="197">
        <f t="shared" si="4"/>
        <v>78.29560585885486</v>
      </c>
      <c r="K295" s="151"/>
    </row>
    <row r="296" spans="1:11" s="55" customFormat="1" ht="12.75">
      <c r="A296" s="3"/>
      <c r="B296" s="3"/>
      <c r="C296" s="3"/>
      <c r="D296" s="6">
        <v>3</v>
      </c>
      <c r="E296" s="10"/>
      <c r="F296" s="8" t="s">
        <v>65</v>
      </c>
      <c r="G296" s="93">
        <v>1135</v>
      </c>
      <c r="H296" s="93">
        <v>1135</v>
      </c>
      <c r="I296" s="129">
        <v>368</v>
      </c>
      <c r="J296" s="197">
        <f t="shared" si="4"/>
        <v>32.42290748898679</v>
      </c>
      <c r="K296" s="151"/>
    </row>
    <row r="297" spans="1:11" s="55" customFormat="1" ht="12.75">
      <c r="A297" s="3"/>
      <c r="B297" s="3"/>
      <c r="C297" s="3">
        <v>9</v>
      </c>
      <c r="D297" s="6"/>
      <c r="E297" s="10"/>
      <c r="F297" s="8" t="s">
        <v>80</v>
      </c>
      <c r="G297" s="93"/>
      <c r="H297" s="93"/>
      <c r="I297" s="187"/>
      <c r="J297" s="197"/>
      <c r="K297" s="151"/>
    </row>
    <row r="298" spans="1:11" s="55" customFormat="1" ht="12.75">
      <c r="A298" s="3"/>
      <c r="B298" s="3"/>
      <c r="C298" s="3"/>
      <c r="D298" s="6">
        <v>2</v>
      </c>
      <c r="E298" s="10"/>
      <c r="F298" s="8" t="s">
        <v>137</v>
      </c>
      <c r="G298" s="93"/>
      <c r="H298" s="93"/>
      <c r="I298" s="178"/>
      <c r="J298" s="197"/>
      <c r="K298" s="151"/>
    </row>
    <row r="299" spans="1:11" s="55" customFormat="1" ht="12.75">
      <c r="A299" s="3"/>
      <c r="B299" s="3"/>
      <c r="C299" s="3"/>
      <c r="D299" s="6"/>
      <c r="E299" s="249" t="s">
        <v>28</v>
      </c>
      <c r="F299" s="160"/>
      <c r="G299" s="93">
        <f>SUM(G293,G297)</f>
        <v>8235</v>
      </c>
      <c r="H299" s="93">
        <f>SUM(H293,H297)</f>
        <v>8235</v>
      </c>
      <c r="I299" s="178">
        <f>SUM(I293,I297)</f>
        <v>5926</v>
      </c>
      <c r="J299" s="197">
        <f t="shared" si="4"/>
        <v>71.96114146933819</v>
      </c>
      <c r="K299" s="151"/>
    </row>
    <row r="300" spans="1:11" s="55" customFormat="1" ht="12.75">
      <c r="A300" s="3"/>
      <c r="B300" s="3"/>
      <c r="C300" s="3"/>
      <c r="D300" s="240" t="s">
        <v>47</v>
      </c>
      <c r="E300" s="241"/>
      <c r="F300" s="242"/>
      <c r="G300" s="88">
        <v>3</v>
      </c>
      <c r="H300" s="88">
        <v>3</v>
      </c>
      <c r="I300" s="177">
        <v>3</v>
      </c>
      <c r="J300" s="197">
        <f t="shared" si="4"/>
        <v>100</v>
      </c>
      <c r="K300" s="153"/>
    </row>
    <row r="301" spans="1:10" ht="12.75">
      <c r="A301" s="53"/>
      <c r="B301" s="53"/>
      <c r="C301" s="53"/>
      <c r="D301" s="53"/>
      <c r="E301" s="53"/>
      <c r="F301" s="53"/>
      <c r="G301" s="87"/>
      <c r="H301" s="19"/>
      <c r="I301" s="175"/>
      <c r="J301" s="197"/>
    </row>
    <row r="302" spans="1:10" ht="12.75">
      <c r="A302" s="54"/>
      <c r="B302" s="54"/>
      <c r="C302" s="171">
        <v>8</v>
      </c>
      <c r="D302" s="172"/>
      <c r="E302" s="172"/>
      <c r="F302" s="171" t="s">
        <v>30</v>
      </c>
      <c r="G302" s="103">
        <f>SUM(G303:G305)</f>
        <v>280590</v>
      </c>
      <c r="H302" s="103">
        <f>SUM(H303:H305)</f>
        <v>315403</v>
      </c>
      <c r="I302" s="188">
        <f>SUM(I303:I305)</f>
        <v>241004</v>
      </c>
      <c r="J302" s="197">
        <f t="shared" si="4"/>
        <v>76.41144821070186</v>
      </c>
    </row>
    <row r="303" spans="1:10" ht="12.75">
      <c r="A303" s="3"/>
      <c r="B303" s="3"/>
      <c r="C303" s="3"/>
      <c r="D303" s="3">
        <v>1</v>
      </c>
      <c r="E303" s="3"/>
      <c r="F303" s="3" t="s">
        <v>31</v>
      </c>
      <c r="G303" s="87">
        <f>SUM(G7+G21+G59+G82+G126+G139+G149+G198+G213+G219+G230+G238+G247+G255+G263+G270+G278+G287+G294)</f>
        <v>110566</v>
      </c>
      <c r="H303" s="87">
        <f>SUM(H7+H21+H59+H82+H126+H139+H149+H198+H213+H219+H230+H238+H247+H255+H263+H270+H278+H287+H294+H119)</f>
        <v>138958</v>
      </c>
      <c r="I303" s="176">
        <f>SUM(I7+I21+I59+I82+I126+I139+I149+I198+I213+I219+I230+I238+I247+I255+I263+I270+I278+I287+I294+I119)</f>
        <v>113345</v>
      </c>
      <c r="J303" s="197">
        <f t="shared" si="4"/>
        <v>81.56781185682004</v>
      </c>
    </row>
    <row r="304" spans="1:10" ht="12.75">
      <c r="A304" s="3"/>
      <c r="B304" s="3"/>
      <c r="C304" s="3"/>
      <c r="D304" s="3">
        <v>2</v>
      </c>
      <c r="E304" s="3"/>
      <c r="F304" s="3" t="s">
        <v>32</v>
      </c>
      <c r="G304" s="87">
        <f>SUM(G8+G22+G60+G83+G127+G140+G150+G199+G214+G220+G231+G239+G248+G256+G264+G271+G279+G288+G295)</f>
        <v>28722</v>
      </c>
      <c r="H304" s="87">
        <f>SUM(H8+H22+H60+H83+H127+H140+H150+H199+H214+H220+H231+H239+H248+H256+H264+H271+H279+H288+H295+H187+H120)</f>
        <v>33963</v>
      </c>
      <c r="I304" s="176">
        <f>SUM(I8+I22+I60+I83+I127+I140+I150+I199+I214+I220+I231+I239+I248+I256+I264+I271+I279+I288+I295+I187+I120)</f>
        <v>26708</v>
      </c>
      <c r="J304" s="197">
        <f t="shared" si="4"/>
        <v>78.63851838765716</v>
      </c>
    </row>
    <row r="305" spans="1:10" ht="12.75">
      <c r="A305" s="3"/>
      <c r="B305" s="3"/>
      <c r="C305" s="3"/>
      <c r="D305" s="3">
        <v>3</v>
      </c>
      <c r="E305" s="3"/>
      <c r="F305" s="3" t="s">
        <v>33</v>
      </c>
      <c r="G305" s="87">
        <f>SUM(G9+G23+G48+G52+G61+G68+G76+G84+G100+G104+G111+G115+G121+G128+G135+G141+G151+G200+G215+G221+G232+G240+G257+G265+G272+G280+G289+G296)</f>
        <v>141302</v>
      </c>
      <c r="H305" s="87">
        <f>SUM(H9+H23+H48+H52+H61+H68+H76+H84+H100+H104+H111+H115+H121+H128+H135+H141+H151+H200+H215+H221+H232+H240+H257+H265+H272+H280+H289+H296)</f>
        <v>142482</v>
      </c>
      <c r="I305" s="176">
        <f>SUM(I9+I23+I48+I52+I61+I68+I76+I84+I100+I104+I111+I115+I121+I128+I135+I141+I151+I200+I215+I221+I232+I240+I257+I265+I272+I280+I289+I296)</f>
        <v>100951</v>
      </c>
      <c r="J305" s="197">
        <f t="shared" si="4"/>
        <v>70.85175671312868</v>
      </c>
    </row>
    <row r="306" spans="1:10" ht="12.75">
      <c r="A306" s="3"/>
      <c r="B306" s="3"/>
      <c r="C306" s="166">
        <v>9</v>
      </c>
      <c r="D306" s="166"/>
      <c r="E306" s="166"/>
      <c r="F306" s="170" t="s">
        <v>80</v>
      </c>
      <c r="G306" s="103">
        <f>SUM(G307:G308)</f>
        <v>1900</v>
      </c>
      <c r="H306" s="103">
        <f>SUM(H307:H308)</f>
        <v>83270</v>
      </c>
      <c r="I306" s="188">
        <f>SUM(I307:I309)</f>
        <v>81774</v>
      </c>
      <c r="J306" s="197">
        <f t="shared" si="4"/>
        <v>98.20343461030383</v>
      </c>
    </row>
    <row r="307" spans="1:10" ht="12.75">
      <c r="A307" s="3"/>
      <c r="B307" s="3"/>
      <c r="C307" s="3"/>
      <c r="D307" s="3">
        <v>1</v>
      </c>
      <c r="E307" s="3"/>
      <c r="F307" s="3" t="s">
        <v>81</v>
      </c>
      <c r="G307" s="87">
        <f>SUM(G11,G203+G70+G106)</f>
        <v>0</v>
      </c>
      <c r="H307" s="87">
        <f>SUM(H11,H203+H70+H106+H29+H30)</f>
        <v>32574</v>
      </c>
      <c r="I307" s="176">
        <f>SUM(I11,I203+I70+I106+I29+I30+I31)</f>
        <v>34098</v>
      </c>
      <c r="J307" s="197">
        <f t="shared" si="4"/>
        <v>104.67857800699944</v>
      </c>
    </row>
    <row r="308" spans="1:10" ht="12.75">
      <c r="A308" s="3"/>
      <c r="B308" s="3"/>
      <c r="C308" s="3"/>
      <c r="D308" s="3">
        <v>2</v>
      </c>
      <c r="E308" s="3"/>
      <c r="F308" s="3" t="s">
        <v>82</v>
      </c>
      <c r="G308" s="87">
        <f>SUM(G12+G32+G71+G78+G107+G205+G223+G298+G224)</f>
        <v>1900</v>
      </c>
      <c r="H308" s="87">
        <f>SUM(H12+H32+H71+H78+H107+H205+H223+H298+H224+H89+H242)</f>
        <v>50696</v>
      </c>
      <c r="I308" s="176">
        <f>SUM(I12+I32+I71+I78+I107+I143+I205+I223+I298+I224+I90+I242+I55)</f>
        <v>47536</v>
      </c>
      <c r="J308" s="197">
        <f t="shared" si="4"/>
        <v>93.76676660880543</v>
      </c>
    </row>
    <row r="309" spans="1:10" ht="12.75">
      <c r="A309" s="3"/>
      <c r="B309" s="3"/>
      <c r="C309" s="3"/>
      <c r="D309" s="3">
        <v>3</v>
      </c>
      <c r="E309" s="3"/>
      <c r="F309" s="3" t="s">
        <v>85</v>
      </c>
      <c r="G309" s="87"/>
      <c r="H309" s="19"/>
      <c r="I309" s="175">
        <f>SUM(I92)</f>
        <v>140</v>
      </c>
      <c r="J309" s="197"/>
    </row>
    <row r="310" spans="1:10" ht="12.75">
      <c r="A310" s="3"/>
      <c r="B310" s="3"/>
      <c r="C310" s="170">
        <v>10</v>
      </c>
      <c r="D310" s="166"/>
      <c r="E310" s="166"/>
      <c r="F310" s="170" t="s">
        <v>74</v>
      </c>
      <c r="G310" s="103">
        <f>SUM(G311:G312)</f>
        <v>4600</v>
      </c>
      <c r="H310" s="103">
        <f>SUM(H311:H312)</f>
        <v>23650</v>
      </c>
      <c r="I310" s="188">
        <f>SUM(I311:I312)</f>
        <v>28349</v>
      </c>
      <c r="J310" s="197">
        <f t="shared" si="4"/>
        <v>119.86892177589851</v>
      </c>
    </row>
    <row r="311" spans="1:10" ht="12.75">
      <c r="A311" s="3"/>
      <c r="B311" s="3"/>
      <c r="C311" s="3"/>
      <c r="D311" s="3">
        <v>1</v>
      </c>
      <c r="E311" s="3"/>
      <c r="F311" s="3" t="s">
        <v>86</v>
      </c>
      <c r="G311" s="87">
        <f>SUM(G38)</f>
        <v>4600</v>
      </c>
      <c r="H311" s="87">
        <f>SUM(H38+H39+H40+H41+H94)</f>
        <v>23650</v>
      </c>
      <c r="I311" s="176">
        <f>SUM(I38+I94)</f>
        <v>27788</v>
      </c>
      <c r="J311" s="197">
        <f t="shared" si="4"/>
        <v>117.49682875264271</v>
      </c>
    </row>
    <row r="312" spans="1:10" ht="12.75">
      <c r="A312" s="3"/>
      <c r="B312" s="3"/>
      <c r="C312" s="3"/>
      <c r="D312" s="3">
        <v>2</v>
      </c>
      <c r="E312" s="3"/>
      <c r="F312" s="3" t="s">
        <v>87</v>
      </c>
      <c r="G312" s="87"/>
      <c r="H312" s="87"/>
      <c r="I312" s="176">
        <f>SUM(I95)</f>
        <v>561</v>
      </c>
      <c r="J312" s="197"/>
    </row>
    <row r="313" spans="1:10" ht="12.75">
      <c r="A313" s="3"/>
      <c r="B313" s="3"/>
      <c r="C313" s="170">
        <v>11</v>
      </c>
      <c r="D313" s="166"/>
      <c r="E313" s="166"/>
      <c r="F313" s="170" t="s">
        <v>34</v>
      </c>
      <c r="G313" s="103">
        <f>SUM(G314:G316)</f>
        <v>10325</v>
      </c>
      <c r="H313" s="103">
        <f>SUM(H314:H316)</f>
        <v>24818</v>
      </c>
      <c r="I313" s="188">
        <f>SUM(I314:I316)</f>
        <v>25711</v>
      </c>
      <c r="J313" s="197">
        <f t="shared" si="4"/>
        <v>103.59819485857041</v>
      </c>
    </row>
    <row r="314" spans="1:10" ht="12.75">
      <c r="A314" s="3"/>
      <c r="B314" s="3"/>
      <c r="C314" s="3"/>
      <c r="D314" s="3">
        <v>1</v>
      </c>
      <c r="E314" s="3"/>
      <c r="F314" s="3" t="s">
        <v>72</v>
      </c>
      <c r="G314" s="87">
        <f>SUM(G161+G167+G171+G175+G179+G183+G156)</f>
        <v>8175</v>
      </c>
      <c r="H314" s="87">
        <f>SUM(H161+H167+H171+H175+H179+H183+H156+H189+H193)</f>
        <v>22668</v>
      </c>
      <c r="I314" s="176">
        <f>SUM(I161+I167+I171+I175+I179+I183+I156+I189+I193)</f>
        <v>22851</v>
      </c>
      <c r="J314" s="197">
        <f t="shared" si="4"/>
        <v>100.80730545262044</v>
      </c>
    </row>
    <row r="315" spans="1:10" ht="12.75">
      <c r="A315" s="3"/>
      <c r="B315" s="3"/>
      <c r="C315" s="3"/>
      <c r="D315" s="3">
        <v>2</v>
      </c>
      <c r="E315" s="3"/>
      <c r="F315" s="3" t="s">
        <v>35</v>
      </c>
      <c r="G315" s="87">
        <f>SUM(G43)</f>
        <v>2150</v>
      </c>
      <c r="H315" s="87">
        <f>SUM(H43)</f>
        <v>2150</v>
      </c>
      <c r="I315" s="176">
        <f>SUM(I43)</f>
        <v>2860</v>
      </c>
      <c r="J315" s="197">
        <f t="shared" si="4"/>
        <v>133.02325581395348</v>
      </c>
    </row>
    <row r="316" spans="1:10" ht="12.75">
      <c r="A316" s="3"/>
      <c r="B316" s="3"/>
      <c r="C316" s="3"/>
      <c r="D316" s="3">
        <v>3</v>
      </c>
      <c r="E316" s="3"/>
      <c r="F316" s="3" t="s">
        <v>88</v>
      </c>
      <c r="G316" s="87"/>
      <c r="H316" s="87"/>
      <c r="I316" s="176"/>
      <c r="J316" s="197"/>
    </row>
    <row r="317" spans="1:10" ht="12.75">
      <c r="A317" s="3"/>
      <c r="B317" s="3"/>
      <c r="C317" s="170">
        <v>12</v>
      </c>
      <c r="D317" s="166"/>
      <c r="E317" s="166"/>
      <c r="F317" s="170" t="s">
        <v>36</v>
      </c>
      <c r="G317" s="103">
        <f>SUM(G318:G320)</f>
        <v>0</v>
      </c>
      <c r="H317" s="103">
        <f>SUM(H318:H320)</f>
        <v>0</v>
      </c>
      <c r="I317" s="188">
        <f>SUM(I318:I320)</f>
        <v>26927</v>
      </c>
      <c r="J317" s="197"/>
    </row>
    <row r="318" spans="1:10" ht="12.75">
      <c r="A318" s="3"/>
      <c r="B318" s="3"/>
      <c r="C318" s="3"/>
      <c r="D318" s="3">
        <v>1</v>
      </c>
      <c r="E318" s="3"/>
      <c r="F318" s="3" t="s">
        <v>37</v>
      </c>
      <c r="G318" s="87"/>
      <c r="H318" s="87"/>
      <c r="I318" s="176"/>
      <c r="J318" s="197"/>
    </row>
    <row r="319" spans="1:10" ht="12.75">
      <c r="A319" s="3"/>
      <c r="B319" s="3"/>
      <c r="C319" s="3"/>
      <c r="D319" s="3">
        <v>2</v>
      </c>
      <c r="E319" s="3"/>
      <c r="F319" s="3" t="s">
        <v>38</v>
      </c>
      <c r="G319" s="87"/>
      <c r="H319" s="87"/>
      <c r="I319" s="176"/>
      <c r="J319" s="197"/>
    </row>
    <row r="320" spans="1:10" ht="12.75">
      <c r="A320" s="3"/>
      <c r="B320" s="3"/>
      <c r="C320" s="3"/>
      <c r="D320" s="3">
        <v>3</v>
      </c>
      <c r="E320" s="3"/>
      <c r="F320" s="3" t="s">
        <v>39</v>
      </c>
      <c r="G320" s="87"/>
      <c r="H320" s="87"/>
      <c r="I320" s="176">
        <v>26927</v>
      </c>
      <c r="J320" s="197"/>
    </row>
    <row r="321" spans="1:10" ht="12.75">
      <c r="A321" s="3"/>
      <c r="B321" s="3"/>
      <c r="C321" s="170">
        <v>13</v>
      </c>
      <c r="D321" s="166"/>
      <c r="E321" s="166"/>
      <c r="F321" s="170" t="s">
        <v>40</v>
      </c>
      <c r="G321" s="103">
        <f>SUM(G322:G323)</f>
        <v>0</v>
      </c>
      <c r="H321" s="103">
        <f>SUM(H322:H323)</f>
        <v>0</v>
      </c>
      <c r="I321" s="188">
        <f>SUM(I322:I323)</f>
        <v>0</v>
      </c>
      <c r="J321" s="197"/>
    </row>
    <row r="322" spans="1:10" ht="12.75">
      <c r="A322" s="3"/>
      <c r="B322" s="3"/>
      <c r="C322" s="3"/>
      <c r="D322" s="3">
        <v>1</v>
      </c>
      <c r="E322" s="3"/>
      <c r="F322" s="3" t="s">
        <v>41</v>
      </c>
      <c r="G322" s="87"/>
      <c r="H322" s="87"/>
      <c r="I322" s="176"/>
      <c r="J322" s="197"/>
    </row>
    <row r="323" spans="1:10" ht="12.75">
      <c r="A323" s="3"/>
      <c r="B323" s="3"/>
      <c r="C323" s="3"/>
      <c r="D323" s="3">
        <v>2</v>
      </c>
      <c r="E323" s="3"/>
      <c r="F323" s="3" t="s">
        <v>42</v>
      </c>
      <c r="G323" s="87"/>
      <c r="H323" s="87"/>
      <c r="I323" s="176"/>
      <c r="J323" s="197"/>
    </row>
    <row r="324" spans="1:10" ht="12.75">
      <c r="A324" s="3"/>
      <c r="B324" s="3"/>
      <c r="C324" s="170">
        <v>14</v>
      </c>
      <c r="D324" s="166"/>
      <c r="E324" s="166"/>
      <c r="F324" s="170" t="s">
        <v>43</v>
      </c>
      <c r="G324" s="103">
        <f>SUM(G325:G326)</f>
        <v>0</v>
      </c>
      <c r="H324" s="103">
        <f>SUM(H325:H326)</f>
        <v>4204</v>
      </c>
      <c r="I324" s="188">
        <f>SUM(I325:I326)</f>
        <v>0</v>
      </c>
      <c r="J324" s="197">
        <f t="shared" si="4"/>
        <v>0</v>
      </c>
    </row>
    <row r="325" spans="1:10" ht="12.75">
      <c r="A325" s="3"/>
      <c r="B325" s="3"/>
      <c r="C325" s="3"/>
      <c r="D325" s="3">
        <v>1</v>
      </c>
      <c r="E325" s="3"/>
      <c r="F325" s="3" t="s">
        <v>44</v>
      </c>
      <c r="G325" s="87"/>
      <c r="H325" s="19">
        <v>4204</v>
      </c>
      <c r="I325" s="175"/>
      <c r="J325" s="197">
        <f t="shared" si="4"/>
        <v>0</v>
      </c>
    </row>
    <row r="326" spans="1:10" ht="13.5" thickBot="1">
      <c r="A326" s="5"/>
      <c r="B326" s="5"/>
      <c r="C326" s="5"/>
      <c r="D326" s="5">
        <v>2</v>
      </c>
      <c r="E326" s="5"/>
      <c r="F326" s="5" t="s">
        <v>45</v>
      </c>
      <c r="G326" s="95"/>
      <c r="H326" s="20">
        <v>0</v>
      </c>
      <c r="I326" s="189">
        <v>0</v>
      </c>
      <c r="J326" s="197"/>
    </row>
    <row r="327" spans="1:10" ht="12.75">
      <c r="A327" s="18"/>
      <c r="B327" s="18"/>
      <c r="C327" s="18"/>
      <c r="D327" s="18"/>
      <c r="E327" s="18"/>
      <c r="F327" s="18"/>
      <c r="G327" s="96"/>
      <c r="H327" s="18"/>
      <c r="I327" s="190"/>
      <c r="J327" s="197"/>
    </row>
    <row r="328" spans="1:10" ht="12.75">
      <c r="A328" s="3"/>
      <c r="B328" s="3"/>
      <c r="C328" s="249" t="s">
        <v>89</v>
      </c>
      <c r="D328" s="273"/>
      <c r="E328" s="274"/>
      <c r="F328" s="8"/>
      <c r="G328" s="97">
        <f>SUM(G302,G306,G310,G313+G317+G321+G324)</f>
        <v>297415</v>
      </c>
      <c r="H328" s="97">
        <f>SUM(H302,H306,H310,H313+H317+H321+H324)</f>
        <v>451345</v>
      </c>
      <c r="I328" s="191">
        <f>SUM(I302,I306,I310,I313+I317+I321+I324)</f>
        <v>403765</v>
      </c>
      <c r="J328" s="197">
        <f t="shared" si="4"/>
        <v>89.45817501024716</v>
      </c>
    </row>
    <row r="329" spans="1:10" ht="12.75">
      <c r="A329" s="235" t="s">
        <v>90</v>
      </c>
      <c r="B329" s="161"/>
      <c r="C329" s="161"/>
      <c r="D329" s="161"/>
      <c r="E329" s="17"/>
      <c r="F329" s="11"/>
      <c r="G329" s="87"/>
      <c r="H329" s="19"/>
      <c r="I329" s="175"/>
      <c r="J329" s="197"/>
    </row>
    <row r="330" spans="1:10" ht="12.75">
      <c r="A330" s="19"/>
      <c r="B330" s="19"/>
      <c r="C330" s="19"/>
      <c r="D330" s="19"/>
      <c r="E330" s="19"/>
      <c r="F330" s="19"/>
      <c r="G330" s="87"/>
      <c r="H330" s="19"/>
      <c r="I330" s="175"/>
      <c r="J330" s="197"/>
    </row>
    <row r="331" spans="1:10" ht="12.75">
      <c r="A331" s="19"/>
      <c r="B331" s="19"/>
      <c r="C331" s="235" t="s">
        <v>176</v>
      </c>
      <c r="D331" s="161"/>
      <c r="E331" s="161"/>
      <c r="F331" s="160"/>
      <c r="G331" s="87">
        <f>SUM(G17)</f>
        <v>12</v>
      </c>
      <c r="H331" s="87">
        <f>SUM(H17)</f>
        <v>12</v>
      </c>
      <c r="I331" s="176">
        <f>SUM(I17)</f>
        <v>11</v>
      </c>
      <c r="J331" s="197">
        <f aca="true" t="shared" si="5" ref="J331:J336">SUM((I331/H331)*100)</f>
        <v>91.66666666666666</v>
      </c>
    </row>
    <row r="332" spans="1:10" ht="12.75">
      <c r="A332" s="19"/>
      <c r="B332" s="19"/>
      <c r="C332" s="235" t="s">
        <v>175</v>
      </c>
      <c r="D332" s="161"/>
      <c r="E332" s="161"/>
      <c r="F332" s="160"/>
      <c r="G332" s="87">
        <f>SUM(G131+G145+G208+G226+G234+G259+G267+G274+G282+G291+G300)</f>
        <v>33</v>
      </c>
      <c r="H332" s="87">
        <f>SUM(H131+H145+H208+H226+H234+H259+H267+H274+H282+H291+H300)</f>
        <v>33</v>
      </c>
      <c r="I332" s="176">
        <f>SUM(I131+I145+I208+I226+I234+I259+I267+I274+I282+I291+I300)</f>
        <v>33</v>
      </c>
      <c r="J332" s="197">
        <f t="shared" si="5"/>
        <v>100</v>
      </c>
    </row>
    <row r="333" spans="1:10" ht="12.75">
      <c r="A333" s="19"/>
      <c r="B333" s="19"/>
      <c r="C333" s="244" t="s">
        <v>204</v>
      </c>
      <c r="D333" s="245"/>
      <c r="E333" s="245"/>
      <c r="F333" s="246"/>
      <c r="G333" s="87">
        <f>SUM(G250+G153)</f>
        <v>10</v>
      </c>
      <c r="H333" s="87">
        <f>SUM(H250+H153)</f>
        <v>10</v>
      </c>
      <c r="I333" s="176">
        <f>SUM(I250+I153)</f>
        <v>0</v>
      </c>
      <c r="J333" s="197">
        <f t="shared" si="5"/>
        <v>0</v>
      </c>
    </row>
    <row r="334" spans="1:10" ht="12.75">
      <c r="A334" s="19"/>
      <c r="B334" s="19"/>
      <c r="C334" s="244" t="s">
        <v>143</v>
      </c>
      <c r="D334" s="245"/>
      <c r="E334" s="245"/>
      <c r="F334" s="246"/>
      <c r="G334" s="87">
        <f>SUM(G64+G275+G209)</f>
        <v>7</v>
      </c>
      <c r="H334" s="87">
        <f>SUM(H64+H275+H209)</f>
        <v>7</v>
      </c>
      <c r="I334" s="176">
        <f>SUM(I64+I275+I209)</f>
        <v>6</v>
      </c>
      <c r="J334" s="197">
        <f t="shared" si="5"/>
        <v>85.71428571428571</v>
      </c>
    </row>
    <row r="335" spans="1:10" ht="12.75">
      <c r="A335" s="20"/>
      <c r="B335" s="20"/>
      <c r="C335" s="232" t="s">
        <v>181</v>
      </c>
      <c r="D335" s="233"/>
      <c r="E335" s="233"/>
      <c r="F335" s="234"/>
      <c r="G335" s="100">
        <f>SUM(G331+G332+G334)</f>
        <v>52</v>
      </c>
      <c r="H335" s="100">
        <f>SUM(H331+H332+H334)</f>
        <v>52</v>
      </c>
      <c r="I335" s="192">
        <f>SUM(I331+I332+I334)</f>
        <v>50</v>
      </c>
      <c r="J335" s="197">
        <f t="shared" si="5"/>
        <v>96.15384615384616</v>
      </c>
    </row>
    <row r="336" spans="1:10" ht="12.75">
      <c r="A336" s="19"/>
      <c r="B336" s="19"/>
      <c r="C336" s="162" t="s">
        <v>211</v>
      </c>
      <c r="D336" s="230"/>
      <c r="E336" s="230"/>
      <c r="F336" s="231"/>
      <c r="G336" s="112">
        <f>SUM(G335:G335)</f>
        <v>52</v>
      </c>
      <c r="H336" s="112">
        <f>SUM(H335:H335)</f>
        <v>52</v>
      </c>
      <c r="I336" s="193">
        <f>SUM(I335:I335)</f>
        <v>50</v>
      </c>
      <c r="J336" s="197">
        <f t="shared" si="5"/>
        <v>96.15384615384616</v>
      </c>
    </row>
    <row r="337" spans="1:6" ht="12.75">
      <c r="A337" s="21"/>
      <c r="B337" s="21"/>
      <c r="C337" s="21"/>
      <c r="D337" s="21"/>
      <c r="E337" s="21"/>
      <c r="F337" s="21"/>
    </row>
  </sheetData>
  <sheetProtection/>
  <mergeCells count="83">
    <mergeCell ref="D300:F300"/>
    <mergeCell ref="D291:F291"/>
    <mergeCell ref="C328:E328"/>
    <mergeCell ref="E258:F258"/>
    <mergeCell ref="E273:F273"/>
    <mergeCell ref="D275:F275"/>
    <mergeCell ref="E290:F290"/>
    <mergeCell ref="E281:F281"/>
    <mergeCell ref="E284:F284"/>
    <mergeCell ref="D235:F235"/>
    <mergeCell ref="E122:F122"/>
    <mergeCell ref="E299:F299"/>
    <mergeCell ref="D227:F227"/>
    <mergeCell ref="E180:F180"/>
    <mergeCell ref="E184:F184"/>
    <mergeCell ref="D283:F283"/>
    <mergeCell ref="D282:F282"/>
    <mergeCell ref="E266:F266"/>
    <mergeCell ref="D267:F267"/>
    <mergeCell ref="D210:F210"/>
    <mergeCell ref="E216:F216"/>
    <mergeCell ref="E225:F225"/>
    <mergeCell ref="D226:F226"/>
    <mergeCell ref="A3:D3"/>
    <mergeCell ref="D15:F15"/>
    <mergeCell ref="E14:F14"/>
    <mergeCell ref="E4:F4"/>
    <mergeCell ref="E2:E3"/>
    <mergeCell ref="F2:F3"/>
    <mergeCell ref="D17:F17"/>
    <mergeCell ref="E49:F49"/>
    <mergeCell ref="E56:F56"/>
    <mergeCell ref="E62:F62"/>
    <mergeCell ref="E233:F233"/>
    <mergeCell ref="D234:F234"/>
    <mergeCell ref="E195:F195"/>
    <mergeCell ref="D65:F65"/>
    <mergeCell ref="E101:F101"/>
    <mergeCell ref="E108:F108"/>
    <mergeCell ref="E112:F112"/>
    <mergeCell ref="E73:F73"/>
    <mergeCell ref="E79:F79"/>
    <mergeCell ref="E96:F96"/>
    <mergeCell ref="E252:F252"/>
    <mergeCell ref="D274:F274"/>
    <mergeCell ref="E144:F144"/>
    <mergeCell ref="D132:F132"/>
    <mergeCell ref="D146:F146"/>
    <mergeCell ref="D145:F145"/>
    <mergeCell ref="E152:F152"/>
    <mergeCell ref="D259:F259"/>
    <mergeCell ref="D153:F153"/>
    <mergeCell ref="E157:F157"/>
    <mergeCell ref="E136:F136"/>
    <mergeCell ref="E172:F172"/>
    <mergeCell ref="E176:F176"/>
    <mergeCell ref="D16:F16"/>
    <mergeCell ref="E129:F129"/>
    <mergeCell ref="D131:F131"/>
    <mergeCell ref="E158:F158"/>
    <mergeCell ref="D63:F63"/>
    <mergeCell ref="D64:F64"/>
    <mergeCell ref="D97:F97"/>
    <mergeCell ref="E45:F45"/>
    <mergeCell ref="E249:F249"/>
    <mergeCell ref="D250:F250"/>
    <mergeCell ref="D251:F251"/>
    <mergeCell ref="E163:F163"/>
    <mergeCell ref="E164:F164"/>
    <mergeCell ref="E168:F168"/>
    <mergeCell ref="E244:F244"/>
    <mergeCell ref="D208:F208"/>
    <mergeCell ref="E207:F207"/>
    <mergeCell ref="E116:F116"/>
    <mergeCell ref="D130:F130"/>
    <mergeCell ref="C336:F336"/>
    <mergeCell ref="C335:F335"/>
    <mergeCell ref="A329:D329"/>
    <mergeCell ref="C331:F331"/>
    <mergeCell ref="C332:F332"/>
    <mergeCell ref="C334:F334"/>
    <mergeCell ref="C333:F333"/>
    <mergeCell ref="D209:F209"/>
  </mergeCells>
  <printOptions/>
  <pageMargins left="0.31496062992125984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&amp;R 3.számú melléklet 2013.I. félévi beszámoló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ul-bzsuzsa</dc:creator>
  <cp:keywords/>
  <dc:description/>
  <cp:lastModifiedBy>Felhasználó</cp:lastModifiedBy>
  <cp:lastPrinted>2013-11-07T06:35:27Z</cp:lastPrinted>
  <dcterms:created xsi:type="dcterms:W3CDTF">2007-02-16T10:07:36Z</dcterms:created>
  <dcterms:modified xsi:type="dcterms:W3CDTF">2013-11-08T08:02:56Z</dcterms:modified>
  <cp:category/>
  <cp:version/>
  <cp:contentType/>
  <cp:contentStatus/>
</cp:coreProperties>
</file>